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225" tabRatio="812" activeTab="9"/>
  </bookViews>
  <sheets>
    <sheet name="封面" sheetId="107" r:id="rId1"/>
    <sheet name="2020年公共预算收入" sheetId="118" r:id="rId2"/>
    <sheet name="税务局收入" sheetId="120" r:id="rId3"/>
    <sheet name="财政局收入" sheetId="121" r:id="rId4"/>
    <sheet name="公共预算支出" sheetId="181" r:id="rId5"/>
    <sheet name="公共财力" sheetId="144" r:id="rId6"/>
    <sheet name="基金收入预算" sheetId="129" r:id="rId7"/>
    <sheet name="基金支出预算" sheetId="130" r:id="rId8"/>
    <sheet name="基金财力" sheetId="136" r:id="rId9"/>
    <sheet name="支出预算明细表（调）" sheetId="177" r:id="rId10"/>
  </sheets>
  <externalReferences>
    <externalReference r:id="rId11"/>
  </externalReferences>
  <definedNames>
    <definedName name="_xlnm._FilterDatabase" localSheetId="9" hidden="1">'支出预算明细表（调）'!$A$3:$L$559</definedName>
    <definedName name="_xlnm._FilterDatabase" localSheetId="3" hidden="1">财政局收入!$B$4:$F$29</definedName>
    <definedName name="aa" localSheetId="0">#REF!</definedName>
    <definedName name="aa" localSheetId="5">#REF!</definedName>
    <definedName name="aa" localSheetId="4">#REF!</definedName>
    <definedName name="aa">#REF!</definedName>
    <definedName name="aaaaaa" hidden="1">#REF!</definedName>
    <definedName name="Database" localSheetId="0" hidden="1">#REF!</definedName>
    <definedName name="Database" localSheetId="5" hidden="1">#REF!</definedName>
    <definedName name="Database" localSheetId="4" hidden="1">#REF!</definedName>
    <definedName name="Database" hidden="1">#REF!</definedName>
    <definedName name="F" localSheetId="5">#REF!</definedName>
    <definedName name="F" localSheetId="4">#REF!</definedName>
    <definedName name="F">#REF!</definedName>
    <definedName name="_xlnm.Print_Area" localSheetId="3">财政局收入!$A$1:$F$29</definedName>
    <definedName name="_xlnm.Print_Area" localSheetId="4">公共预算支出!$A$1:$F$29</definedName>
    <definedName name="_xlnm.Print_Titles" localSheetId="9">'支出预算明细表（调）'!$3:$4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<sst xmlns="http://schemas.openxmlformats.org/spreadsheetml/2006/main" count="2491" uniqueCount="725">
  <si>
    <t>龙港市2020年财政预算调整表</t>
  </si>
  <si>
    <t>（草案）</t>
  </si>
  <si>
    <t>2020年全市一般公共预算收入预算调整表</t>
  </si>
  <si>
    <t>单位：万元</t>
  </si>
  <si>
    <t>科目名称</t>
  </si>
  <si>
    <t>2019年执行数</t>
  </si>
  <si>
    <t>年初预算</t>
  </si>
  <si>
    <t>调整数</t>
  </si>
  <si>
    <t>调整后预算</t>
  </si>
  <si>
    <t>比上年增减%</t>
  </si>
  <si>
    <t>一、一般公共预算收入</t>
  </si>
  <si>
    <t>（一）税收收入</t>
  </si>
  <si>
    <t xml:space="preserve">  1、增值税（50%部分）</t>
  </si>
  <si>
    <t xml:space="preserve">  2、营业税（50%部分）</t>
  </si>
  <si>
    <t xml:space="preserve">  3、企业所得税（40%部分）</t>
  </si>
  <si>
    <t xml:space="preserve">  4、个人所得税（40%部分）</t>
  </si>
  <si>
    <t xml:space="preserve">  5、环境保护税</t>
  </si>
  <si>
    <t xml:space="preserve">  6、耕地占用税</t>
  </si>
  <si>
    <t xml:space="preserve">  7、契税</t>
  </si>
  <si>
    <t xml:space="preserve">  8、其他税收收入</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</si>
  <si>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</si>
  <si>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</si>
  <si>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</si>
  <si>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</si>
  <si>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</si>
  <si>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</si>
  <si>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</si>
  <si>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（二）非税收入</t>
  </si>
  <si>
    <t xml:space="preserve">  1、专项收入</t>
  </si>
  <si>
    <t xml:space="preserve">      残疾人就业保障金收入</t>
  </si>
  <si>
    <t xml:space="preserve">      教育资金收入</t>
  </si>
  <si>
    <t xml:space="preserve">      农田水利建设资金收入</t>
  </si>
  <si>
    <t xml:space="preserve">      森林植被恢复费</t>
  </si>
  <si>
    <t xml:space="preserve">      教育费附加收入</t>
  </si>
  <si>
    <t xml:space="preserve">      地方教育附加收入</t>
  </si>
  <si>
    <t xml:space="preserve">      水利建设专项收入</t>
  </si>
  <si>
    <t xml:space="preserve">  2、行政事业性收费收入</t>
  </si>
  <si>
    <t xml:space="preserve">  3、罚没收入</t>
  </si>
  <si>
    <t xml:space="preserve">  4、国有企业政策性亏损补贴</t>
  </si>
  <si>
    <t xml:space="preserve">  5、国有资源（资产）有偿使用收入</t>
  </si>
  <si>
    <t xml:space="preserve">    1、海域使用金收入</t>
  </si>
  <si>
    <t xml:space="preserve">    2、排污权出让收入</t>
  </si>
  <si>
    <t xml:space="preserve">    3、水资源费收入</t>
  </si>
  <si>
    <t xml:space="preserve">    4、其他收入</t>
  </si>
  <si>
    <t xml:space="preserve">  6、政府住房基金收入</t>
  </si>
  <si>
    <t>二、上划中央收入</t>
  </si>
  <si>
    <t xml:space="preserve">    1、消费税</t>
  </si>
  <si>
    <t xml:space="preserve">    2、增值税（50%部分）</t>
  </si>
  <si>
    <t xml:space="preserve">    3、营业税（50%部分）</t>
  </si>
  <si>
    <t xml:space="preserve">    4、企业所得税（60%部分）</t>
  </si>
  <si>
    <t xml:space="preserve">    5、个人所得税（60%部分）</t>
  </si>
  <si>
    <t>财政总收入</t>
  </si>
  <si>
    <t>2020年税务局征收收入预算调整表</t>
  </si>
  <si>
    <t xml:space="preserve">单位：万元 </t>
  </si>
  <si>
    <t>一、税收收入</t>
  </si>
  <si>
    <t>（一）增值税</t>
  </si>
  <si>
    <t xml:space="preserve">  1、电力增值税</t>
  </si>
  <si>
    <t xml:space="preserve">  2、金融增值税（省级）</t>
  </si>
  <si>
    <t xml:space="preserve">  3、一般增值税</t>
  </si>
  <si>
    <t xml:space="preserve">      中央级50%</t>
  </si>
  <si>
    <t xml:space="preserve">      县级50%</t>
  </si>
  <si>
    <t>（二）营业税</t>
  </si>
  <si>
    <t>（三）企业所得税</t>
  </si>
  <si>
    <t xml:space="preserve">  1、省级企业所得税</t>
  </si>
  <si>
    <t xml:space="preserve">  2、县级企业所得税</t>
  </si>
  <si>
    <t xml:space="preserve">      中央级60%</t>
  </si>
  <si>
    <t xml:space="preserve">      县级40%</t>
  </si>
  <si>
    <t>（四）个人所得税</t>
  </si>
  <si>
    <t>（五）环境保护税</t>
  </si>
  <si>
    <t xml:space="preserve">      省级20%</t>
  </si>
  <si>
    <t xml:space="preserve">      县级80%</t>
  </si>
  <si>
    <t>（六）耕地占用税</t>
  </si>
  <si>
    <t>（七）契税</t>
  </si>
  <si>
    <t>（八）其他各税</t>
  </si>
  <si>
    <t xml:space="preserve">      1、资源税</t>
  </si>
  <si>
    <t xml:space="preserve">      2、城市维护建设税</t>
  </si>
  <si>
    <t xml:space="preserve">      3、房产税</t>
  </si>
  <si>
    <t xml:space="preserve">      4、印花税</t>
  </si>
  <si>
    <t xml:space="preserve">      5、城镇土地使用税</t>
  </si>
  <si>
    <t xml:space="preserve">      6、土地增值税</t>
  </si>
  <si>
    <t xml:space="preserve">      7、车船税</t>
  </si>
  <si>
    <t>（九）消费税</t>
  </si>
  <si>
    <t>（十）车辆购置税</t>
  </si>
  <si>
    <t>二、非税收入</t>
  </si>
  <si>
    <t>（一）教育费附加收入90%部分</t>
  </si>
  <si>
    <t>（二）地方教育附加收入90%部分</t>
  </si>
  <si>
    <t>（三）残疾人就业保障金收入85%部分</t>
  </si>
  <si>
    <t>（四）水利建设专项收入</t>
  </si>
  <si>
    <t>（五）罚没收入</t>
  </si>
  <si>
    <t>收入合计</t>
  </si>
  <si>
    <t>附：列入一般公共预算收入</t>
  </si>
  <si>
    <t xml:space="preserve"> 其中:税收收入列入一般公共预算收入</t>
  </si>
  <si>
    <t xml:space="preserve">      非税收入列入一般公共预算收入</t>
  </si>
  <si>
    <t>2020年财政局征收收入预算调整表</t>
  </si>
  <si>
    <t xml:space="preserve">2019年执行数     </t>
  </si>
  <si>
    <t>比上年增减%    
（同口径）</t>
  </si>
  <si>
    <t>一、非税收入</t>
  </si>
  <si>
    <t>（一）专项收入</t>
  </si>
  <si>
    <t xml:space="preserve">    1、残疾人就业保障金收入</t>
  </si>
  <si>
    <t xml:space="preserve">    2、教育资金收入</t>
  </si>
  <si>
    <t xml:space="preserve">    3、农田水利建设资金收入</t>
  </si>
  <si>
    <t xml:space="preserve">    4、森林植被恢复费</t>
  </si>
  <si>
    <t>（二）行政事业性收费收入</t>
  </si>
  <si>
    <t>（三）罚没收入</t>
  </si>
  <si>
    <t>（四）国有企业政策性亏损补贴</t>
  </si>
  <si>
    <t>（五）国有资源（资产）有偿使用收入</t>
  </si>
  <si>
    <t>（六）政府住房基金收入</t>
  </si>
  <si>
    <t>二、返还税收收入</t>
  </si>
  <si>
    <t>（一）金融、烟草返还企业所得税</t>
  </si>
  <si>
    <t xml:space="preserve">       中央级60%</t>
  </si>
  <si>
    <t xml:space="preserve">       县级 (烟草业）40%</t>
  </si>
  <si>
    <t xml:space="preserve">       县级（金融业）40%</t>
  </si>
  <si>
    <t>（二）金融返还增值税</t>
  </si>
  <si>
    <t xml:space="preserve">       中央级50%</t>
  </si>
  <si>
    <t xml:space="preserve">       县级50%</t>
  </si>
  <si>
    <t>2020年全市一般公共预算支出调整表</t>
  </si>
  <si>
    <t>当年支出</t>
  </si>
  <si>
    <t>上级专项转移支付支出</t>
  </si>
  <si>
    <t>合计</t>
  </si>
  <si>
    <t>一、一般公共服务</t>
  </si>
  <si>
    <t>二、国防</t>
  </si>
  <si>
    <t>三、公共安全</t>
  </si>
  <si>
    <t>四、教育</t>
  </si>
  <si>
    <t>五、科学技术</t>
  </si>
  <si>
    <t>六、文化旅游体育与传媒</t>
  </si>
  <si>
    <t>七、社会保障和就业</t>
  </si>
  <si>
    <t>八、卫生健康</t>
  </si>
  <si>
    <t>九、节能环保</t>
  </si>
  <si>
    <t>十、城乡社区事务</t>
  </si>
  <si>
    <t>十一、农林水事务</t>
  </si>
  <si>
    <t>十二、交通运输</t>
  </si>
  <si>
    <t>十三、资源勘探电力信息事务</t>
  </si>
  <si>
    <t>十四、商业服务业事务</t>
  </si>
  <si>
    <t>十五、金融</t>
  </si>
  <si>
    <t>十六、援助其他地区支出</t>
  </si>
  <si>
    <t>十七、自然资源海洋气象等</t>
  </si>
  <si>
    <t>十八、住房保障</t>
  </si>
  <si>
    <t>十九、粮油物资储备</t>
  </si>
  <si>
    <t>二十、灾害防治及应急管理</t>
  </si>
  <si>
    <t>二十一、预备费</t>
  </si>
  <si>
    <t>二十二、其他支出</t>
  </si>
  <si>
    <t>二十三、转移性支出</t>
  </si>
  <si>
    <t>二十四、国债还本付息支出</t>
  </si>
  <si>
    <t>龙港市2020年一般公共预算总体收支调整表</t>
  </si>
  <si>
    <t>项目</t>
  </si>
  <si>
    <t>二、上级转移支付收入</t>
  </si>
  <si>
    <t xml:space="preserve">    1、返还性收入</t>
  </si>
  <si>
    <t xml:space="preserve">    2、一般性转移支付收入</t>
  </si>
  <si>
    <t xml:space="preserve">    3、专项补助收入</t>
  </si>
  <si>
    <r>
      <rPr>
        <sz val="12"/>
        <rFont val="宋体"/>
        <charset val="134"/>
      </rPr>
      <t xml:space="preserve">    4</t>
    </r>
    <r>
      <rPr>
        <sz val="12"/>
        <rFont val="宋体"/>
        <charset val="134"/>
      </rPr>
      <t>、一般债务转贷收入</t>
    </r>
  </si>
  <si>
    <t>三、预算稳定调节基金</t>
  </si>
  <si>
    <t>四、调入资金</t>
  </si>
  <si>
    <r>
      <rPr>
        <sz val="12"/>
        <rFont val="宋体"/>
        <charset val="134"/>
      </rPr>
      <t xml:space="preserve">    </t>
    </r>
    <r>
      <rPr>
        <sz val="12"/>
        <rFont val="宋体"/>
        <charset val="134"/>
      </rPr>
      <t>1、</t>
    </r>
    <r>
      <rPr>
        <sz val="12"/>
        <rFont val="宋体"/>
        <charset val="134"/>
      </rPr>
      <t>政府性基金调入</t>
    </r>
  </si>
  <si>
    <r>
      <rPr>
        <sz val="12"/>
        <rFont val="宋体"/>
        <charset val="134"/>
      </rPr>
      <t xml:space="preserve">    </t>
    </r>
    <r>
      <rPr>
        <sz val="12"/>
        <rFont val="宋体"/>
        <charset val="134"/>
      </rPr>
      <t>2、</t>
    </r>
    <r>
      <rPr>
        <sz val="12"/>
        <rFont val="宋体"/>
        <charset val="134"/>
      </rPr>
      <t>其他资金调入</t>
    </r>
  </si>
  <si>
    <t>五、上年专项结转</t>
  </si>
  <si>
    <t>六、政府债务收入</t>
  </si>
  <si>
    <t>一、一般公共预算全年支出</t>
  </si>
  <si>
    <t>二、上解支出</t>
  </si>
  <si>
    <t>二、上级专项补助结转</t>
  </si>
  <si>
    <t>支出合计</t>
  </si>
  <si>
    <t>2020年政府性基金收入预算调整表</t>
  </si>
  <si>
    <t>一、国有土地使用权出让金收入</t>
  </si>
  <si>
    <t xml:space="preserve">   1、上缴省市</t>
  </si>
  <si>
    <t xml:space="preserve">   2、计提转列一般预算</t>
  </si>
  <si>
    <t xml:space="preserve">   3、县级收入</t>
  </si>
  <si>
    <t xml:space="preserve">    其中:国有土地使用权出让收入</t>
  </si>
  <si>
    <t xml:space="preserve">         国有土地收益基金收入</t>
  </si>
  <si>
    <t xml:space="preserve">         农业土地开发资金收入</t>
  </si>
  <si>
    <t>二、彩票公益金收入</t>
  </si>
  <si>
    <t>三、城市基础设施配套费收入</t>
  </si>
  <si>
    <t>四、污水处理费收入</t>
  </si>
  <si>
    <t>五、其他政府性基金收入</t>
  </si>
  <si>
    <t>2020年政府性基金支出预算调整表</t>
  </si>
  <si>
    <t>一、国有土地使用权出让金</t>
  </si>
  <si>
    <t xml:space="preserve">    其中：国有土地使用权出让收入安排
的支出</t>
  </si>
  <si>
    <t xml:space="preserve">          国有土地收益基金支出</t>
  </si>
  <si>
    <t xml:space="preserve">          农业土地开发资金支出</t>
  </si>
  <si>
    <t>二、彩票公益金安排的支出</t>
  </si>
  <si>
    <t>三、城市基础设施配套费</t>
  </si>
  <si>
    <t>四、污水处理费支出</t>
  </si>
  <si>
    <t>五、大中型水库移民后期扶持基金支出</t>
  </si>
  <si>
    <t>六、其他政府性基金支出</t>
  </si>
  <si>
    <t>合     计</t>
  </si>
  <si>
    <t>龙港市2020年政府性基金预算总体收支调整表</t>
  </si>
  <si>
    <t>一、政府性基金收入</t>
  </si>
  <si>
    <t>其中：政府性基金转移收入</t>
  </si>
  <si>
    <r>
      <rPr>
        <sz val="12"/>
        <rFont val="宋体"/>
        <charset val="134"/>
      </rPr>
      <t xml:space="preserve"> </t>
    </r>
    <r>
      <rPr>
        <sz val="12"/>
        <rFont val="宋体"/>
        <charset val="134"/>
      </rPr>
      <t xml:space="preserve">     债务转贷收入</t>
    </r>
  </si>
  <si>
    <t>三、债务收入</t>
  </si>
  <si>
    <t>四、上年结余</t>
  </si>
  <si>
    <t>一、政府性基金支出</t>
  </si>
  <si>
    <t>其中：抗疫特别国债安排的支出</t>
  </si>
  <si>
    <t>其他政府性基金及对应专项债务收入安排的支出</t>
  </si>
  <si>
    <t>二、调出资金</t>
  </si>
  <si>
    <t>三、年终结余</t>
  </si>
  <si>
    <t>2020年预算支出项目调整明细表</t>
  </si>
  <si>
    <t>预算单位</t>
  </si>
  <si>
    <t>项目名称</t>
  </si>
  <si>
    <t>科室</t>
  </si>
  <si>
    <t>项目类型
（部门项目或财政专项）</t>
  </si>
  <si>
    <t>科目编码</t>
  </si>
  <si>
    <t>年初数</t>
  </si>
  <si>
    <t>已追加</t>
  </si>
  <si>
    <t>调整后预算数</t>
  </si>
  <si>
    <t>公共预算</t>
  </si>
  <si>
    <t>基金</t>
  </si>
  <si>
    <t>龙港市综合执法局</t>
  </si>
  <si>
    <t>保洁劳务服务</t>
  </si>
  <si>
    <t>预算科</t>
  </si>
  <si>
    <t>财政专项</t>
  </si>
  <si>
    <t>垃圾处置、设施建设及运营经费</t>
  </si>
  <si>
    <t>垃圾分类经费</t>
  </si>
  <si>
    <t>大拆大整经费</t>
  </si>
  <si>
    <t>部门项目</t>
  </si>
  <si>
    <t>物业管理费</t>
  </si>
  <si>
    <t>制服购置经费</t>
  </si>
  <si>
    <t>开办费</t>
  </si>
  <si>
    <t>政策处理补助资金</t>
  </si>
  <si>
    <t>执法经费</t>
  </si>
  <si>
    <t>市政公用设施维护及园林绿化养护专项经费</t>
  </si>
  <si>
    <t>全市路灯电费和维修资金</t>
  </si>
  <si>
    <t>垃圾车购置经费</t>
  </si>
  <si>
    <t>自行车运营经费</t>
  </si>
  <si>
    <t>温州市2020年五水共治（河长制）重点项目</t>
  </si>
  <si>
    <t>办公楼租金</t>
  </si>
  <si>
    <t>两污运维及提升专项经费</t>
  </si>
  <si>
    <t>原龙港镇已实施未支付款项</t>
  </si>
  <si>
    <t>龙港市自然资源与规划建设局</t>
  </si>
  <si>
    <t>法规诉讼经费</t>
  </si>
  <si>
    <t>规划测绘编制经费</t>
  </si>
  <si>
    <t>档案标准化整理及数字化加工购买服务</t>
  </si>
  <si>
    <t>空气自动监测站运行管理费</t>
  </si>
  <si>
    <t>重点污染源常规监测费用</t>
  </si>
  <si>
    <t>固体废物规范化管理经费</t>
  </si>
  <si>
    <t>陆源污染物入海排污经费</t>
  </si>
  <si>
    <t>市不动产统一登记经费</t>
  </si>
  <si>
    <t>土地使用权出让、转让合同印花税税金</t>
  </si>
  <si>
    <t>2020年施工图联合审查结算经费</t>
  </si>
  <si>
    <t>个人购买新建商品住房财政补助专项资金</t>
  </si>
  <si>
    <t>公交运营补助</t>
  </si>
  <si>
    <t>“四好”农村路</t>
  </si>
  <si>
    <t>投资中心</t>
  </si>
  <si>
    <t>土地开发专项</t>
  </si>
  <si>
    <t>土地整治专项</t>
  </si>
  <si>
    <t>国土空间用途转用报批</t>
  </si>
  <si>
    <t>征地区片综合地价编制</t>
  </si>
  <si>
    <t>白蚁防治经费</t>
  </si>
  <si>
    <t>公共租赁住房保障经费</t>
  </si>
  <si>
    <t>建设工程质量和建筑材料检查抽测费</t>
  </si>
  <si>
    <t>建筑施工安全管理经费</t>
  </si>
  <si>
    <t>土地出让前期费用</t>
  </si>
  <si>
    <t>海域使用权招拍挂前期费</t>
  </si>
  <si>
    <t>2020年龙港市工程造价信息编制经费</t>
  </si>
  <si>
    <t>生态环保及海洋工作经费</t>
  </si>
  <si>
    <t>局域网网络建设</t>
  </si>
  <si>
    <t>桐乡至苍南公路用地预审</t>
  </si>
  <si>
    <t>龙港市市域84年航拍影像图购买经费</t>
  </si>
  <si>
    <t>港口和船舶污染物防治经费</t>
  </si>
  <si>
    <t>鳌江干流保洁项目</t>
  </si>
  <si>
    <t>世纪大道（横阳支江-山湖路段）拓宽工程</t>
  </si>
  <si>
    <t>国道228平阳至苍南段鳌江口跨江大桥工程（鳌江五桥）</t>
  </si>
  <si>
    <t>公交站点建设项目</t>
  </si>
  <si>
    <t>港航船检执法艇码头建设费用</t>
  </si>
  <si>
    <t>美丽城镇建设工程（包括彩虹大道鳌江四桥至世纪大道段改造、互通连接线拓宽改建、世纪大道龙翔路至时代大道拓宽、人民路整治提升、白河路提升、龙翔路改造、白河路地下管网、龙湖路改造、纺织三街危桥接线港河路改造以及停车场、截污纳管、交通信号灯、绿化提升等市政基础设施工程）</t>
  </si>
  <si>
    <t>市政基础设施部门续建项目（包括龙魁线路面大中修、灵龙线章良至方中章宜河桥改建、林家院村钟秀桥危桥改建、舥艚中魁路改造、舥艚工业功能区人行道绿化路灯、城区智能交通道路监控系统建设等工程)</t>
  </si>
  <si>
    <t>市政基础设施国企续建项目（包括白沙河景观、龙腾路道路改造、华鸿中央公园周边道路改建、瓦窑头村池浦路道路桥梁、龙金大道地下管网改造、殿下河截污纳管、世纪大道照明工程龙金-时代大道等工程）</t>
  </si>
  <si>
    <t>农村危旧房改造</t>
  </si>
  <si>
    <t>原龙港镇已实施未支付款项（第二批）</t>
  </si>
  <si>
    <t>原龙港镇已实施未支付款项（第三批）</t>
  </si>
  <si>
    <t>天然气末站工程相关款项</t>
  </si>
  <si>
    <t>耕地占用税滞纳金</t>
  </si>
  <si>
    <t>土地公告</t>
  </si>
  <si>
    <t>市政工程</t>
  </si>
  <si>
    <t>交通工程</t>
  </si>
  <si>
    <t>工程保证金</t>
  </si>
  <si>
    <t>征地补偿安置费用</t>
  </si>
  <si>
    <t>补缴耕地占用税资金</t>
  </si>
  <si>
    <t>龙港市应急局</t>
  </si>
  <si>
    <t>安全整治经费</t>
  </si>
  <si>
    <t>应急培训经费</t>
  </si>
  <si>
    <t>政府专职消防队经费</t>
  </si>
  <si>
    <t>社会救援队伍建设及应急救援经费</t>
  </si>
  <si>
    <t>应急预案编制及演练经费</t>
  </si>
  <si>
    <t>制服购置及执法设备费</t>
  </si>
  <si>
    <t>农村消防站经费</t>
  </si>
  <si>
    <t>观光车巡逻车</t>
  </si>
  <si>
    <t>减灾救灾经费</t>
  </si>
  <si>
    <t>安全消防建设</t>
  </si>
  <si>
    <t>森林防火经费</t>
  </si>
  <si>
    <t>应急装备购置费</t>
  </si>
  <si>
    <t>江山专职消防队建设经费</t>
  </si>
  <si>
    <t>气象站建设经费</t>
  </si>
  <si>
    <t>2019避灾安置场所建设补助资金</t>
  </si>
  <si>
    <t>海警伙食补助</t>
  </si>
  <si>
    <t>应急管理宣传专项经费</t>
  </si>
  <si>
    <t>龙港市经济发展局</t>
  </si>
  <si>
    <t>农村住房保险</t>
  </si>
  <si>
    <t>印艺小镇综合数据采集调查和日常工作服务</t>
  </si>
  <si>
    <t>前期工作经费</t>
  </si>
  <si>
    <t>第七次全国人口普查经费</t>
  </si>
  <si>
    <t xml:space="preserve">统计调查经费
</t>
  </si>
  <si>
    <t>地方金融组织现场核查</t>
  </si>
  <si>
    <t>区域发展提供专业研究咨询服务</t>
  </si>
  <si>
    <t>重要物资应急专项储备资金</t>
  </si>
  <si>
    <t>海关数据综合查询系统</t>
  </si>
  <si>
    <t>电力销户企业电费</t>
  </si>
  <si>
    <t>礼品城复评经费</t>
  </si>
  <si>
    <t>村邮站运营经费</t>
  </si>
  <si>
    <t>诚佰环保新三板挂牌奖励</t>
  </si>
  <si>
    <t>2018年网络经济扶持奖励</t>
  </si>
  <si>
    <t>东西部扶贫捐赠</t>
  </si>
  <si>
    <t>浙江温州龙港出口线上交易会</t>
  </si>
  <si>
    <t>八戒印艺总部第一年第二批运营服务费</t>
  </si>
  <si>
    <t>“春暖瓯越、温享生活”消费券活动经费</t>
  </si>
  <si>
    <t>预拨西河水深区块D1-02-4-2地块征地费用</t>
  </si>
  <si>
    <t>上缴东西部扶贫协作资金</t>
  </si>
  <si>
    <t>龙港礼品城复评费用（第一批）</t>
  </si>
  <si>
    <t>应急物资采购及储备库建设资金</t>
  </si>
  <si>
    <t>2020年东西部扶贫协作帮扶资金</t>
  </si>
  <si>
    <t>龙港市粮食收储有限公司</t>
  </si>
  <si>
    <t>粮库改造及维护费</t>
  </si>
  <si>
    <t>中心库智能化提升</t>
  </si>
  <si>
    <t>地方储备粮油财政补贴资金</t>
  </si>
  <si>
    <t>防疫工作补贴</t>
  </si>
  <si>
    <t>龙港市投资促进中心</t>
  </si>
  <si>
    <t>商会服务专项经费</t>
  </si>
  <si>
    <t>招商引资专项经费</t>
  </si>
  <si>
    <t>龙港市城乡一体化建设中心</t>
  </si>
  <si>
    <t>回购安置房摸文选房经费</t>
  </si>
  <si>
    <t>拆迁工作经费</t>
  </si>
  <si>
    <t>档案室装修、设备采购及后期管理经费</t>
  </si>
  <si>
    <t>控规和方案设计费</t>
  </si>
  <si>
    <t>龙港市社会事业局</t>
  </si>
  <si>
    <t>设市后门牌、区划图、指示牌更换</t>
  </si>
  <si>
    <t>儿童基本生活费</t>
  </si>
  <si>
    <t>高龄老人津贴</t>
  </si>
  <si>
    <t>社会临时救助（含社工经费）</t>
  </si>
  <si>
    <t>特困人员小额保险</t>
  </si>
  <si>
    <t>殡葬改革经费</t>
  </si>
  <si>
    <t>婚姻登记专项经费</t>
  </si>
  <si>
    <t>救助经费</t>
  </si>
  <si>
    <t>拥军工作专项</t>
  </si>
  <si>
    <t>最低生活保障金</t>
  </si>
  <si>
    <t>优抚金</t>
  </si>
  <si>
    <t>机关事业单位离退休人员2020年春节一次性慰问金</t>
  </si>
  <si>
    <t>企业退休人员供养费</t>
  </si>
  <si>
    <t>体育经费</t>
  </si>
  <si>
    <t>医政药政经费</t>
  </si>
  <si>
    <t>公共卫生经费</t>
  </si>
  <si>
    <t>计划生育经费</t>
  </si>
  <si>
    <t>爱卫经费</t>
  </si>
  <si>
    <t>医保稽核与奖励</t>
  </si>
  <si>
    <t>教育发展资金</t>
  </si>
  <si>
    <t>移民后期扶持及项目实施</t>
  </si>
  <si>
    <t>义务兵优待</t>
  </si>
  <si>
    <t>退役士兵自主就业一次性经济补助</t>
  </si>
  <si>
    <t>退役军人优抚对象补助</t>
  </si>
  <si>
    <t>城乡居民合作医疗财政预算补助资金</t>
  </si>
  <si>
    <t>被征地农民养老保险财政补资金</t>
  </si>
  <si>
    <t>机关事业养老保险财政补缺</t>
  </si>
  <si>
    <t>体育产业</t>
  </si>
  <si>
    <t>医共体</t>
  </si>
  <si>
    <t>村级医疗机构实施基药制度</t>
  </si>
  <si>
    <t>城乡居民公共卫生服务项目</t>
  </si>
  <si>
    <t>医疗救助资金</t>
  </si>
  <si>
    <t>基层医疗机构整治提升工程</t>
  </si>
  <si>
    <t>退役士兵社保接续经费</t>
  </si>
  <si>
    <t>城乡居民社会养老保险财政补助资金</t>
  </si>
  <si>
    <t>社区建设工作经费</t>
  </si>
  <si>
    <t>养老服务及适老化改造</t>
  </si>
  <si>
    <t>社保医保软件系统软件维护费</t>
  </si>
  <si>
    <t>劳动监察经费</t>
  </si>
  <si>
    <t>劳动能力鉴定</t>
  </si>
  <si>
    <t>就业再就业</t>
  </si>
  <si>
    <t>社保基金稽核与审计</t>
  </si>
  <si>
    <t>精简退职人员补助</t>
  </si>
  <si>
    <t>直肠癌筛查和免疫疫苗经费</t>
  </si>
  <si>
    <t>出生缺陷预防目</t>
  </si>
  <si>
    <t>婴幼儿照护服务机构补助经费</t>
  </si>
  <si>
    <t>无偿献血资金补助</t>
  </si>
  <si>
    <t>救护车运营费</t>
  </si>
  <si>
    <t>卫生院经费</t>
  </si>
  <si>
    <t>医共体防疫设备购置及信息化建设</t>
  </si>
  <si>
    <t>附一医派驻人员薪酬</t>
  </si>
  <si>
    <t>工伤保险财政补助</t>
  </si>
  <si>
    <t>原龙港镇2019年度第三、四季度养老服务补贴、2019年第四批水库移民后期扶持资金</t>
  </si>
  <si>
    <t>原龙港镇2019年度计划生育困难家庭幸福生活促进行动资金、计划生育公益金等补助资金</t>
  </si>
  <si>
    <t>原龙港镇2019年度计划生育免费技术服务并发症经费补助、生育关怀专项资金、村级计生员工资</t>
  </si>
  <si>
    <t>2019年度计划生育家庭独女户、二女户、失独伤残父母养老保险补助资金</t>
  </si>
  <si>
    <t>龙港镇鉴后西养老园建设补助资金</t>
  </si>
  <si>
    <t>2019年度社会工作者专业技术职务补贴经费</t>
  </si>
  <si>
    <t>2019年度镇级养老服务星级评定及照料中心管理运行经费</t>
  </si>
  <si>
    <t>下达2019年第二批水库移民后期扶持专项资金</t>
  </si>
  <si>
    <t>第二批殡葬改革工作专项经费</t>
  </si>
  <si>
    <t>欠薪应急周转金</t>
  </si>
  <si>
    <t>原龙港镇已实施未支付款项（第四批）</t>
  </si>
  <si>
    <t>老人协会工作经费</t>
  </si>
  <si>
    <t>仲裁办案补助经费</t>
  </si>
  <si>
    <t>养老服务中心及敬老院维修经费</t>
  </si>
  <si>
    <t>社区换届选举工作经费</t>
  </si>
  <si>
    <t>龙港市农业农村局</t>
  </si>
  <si>
    <t>物业维护费</t>
  </si>
  <si>
    <t>水利工程管理经费</t>
  </si>
  <si>
    <t>横阳支江及鳌江保洁经费</t>
  </si>
  <si>
    <t>巴曹水闸政策处理费</t>
  </si>
  <si>
    <t>农村片区保洁</t>
  </si>
  <si>
    <t>扶贫经费</t>
  </si>
  <si>
    <t>三资管理经费</t>
  </si>
  <si>
    <t>林业林政管理经费</t>
  </si>
  <si>
    <t>渔业治理及发展经费</t>
  </si>
  <si>
    <t>渔获物定点上岸渔港申报</t>
  </si>
  <si>
    <t>巴曹渔港避风锚地建设项目</t>
  </si>
  <si>
    <t>高标准农田建设评估</t>
  </si>
  <si>
    <t>河道清淤工程</t>
  </si>
  <si>
    <t>美丽田园创建</t>
  </si>
  <si>
    <t>农业产业发展和惠农政策</t>
  </si>
  <si>
    <t>执法船购置</t>
  </si>
  <si>
    <t>2018年度渔业生产成本补贴资金（第一批）</t>
  </si>
  <si>
    <t>2019年度第一批农村垃圾分类专项资金</t>
  </si>
  <si>
    <t>双龙村“旱改水”质量提升项目第一批资金</t>
  </si>
  <si>
    <t>2019年耕地地力保护补贴资金</t>
  </si>
  <si>
    <t>2019年规模种粮大户补助资金</t>
  </si>
  <si>
    <t>农机购置补贴</t>
  </si>
  <si>
    <t>2019年度第二批农村垃圾分类专项资金</t>
  </si>
  <si>
    <t>新时代美丽乡村创建专项资金</t>
  </si>
  <si>
    <t>海洋捕捞渔船减船转产补助资金</t>
  </si>
  <si>
    <t>2018年度渔业生产成本补贴资金（第二批）</t>
  </si>
  <si>
    <t>海洋捕捞渔船减船转产补助资金（第二批）</t>
  </si>
  <si>
    <t>2018年度渔业生产成本补贴资金（第三批）</t>
  </si>
  <si>
    <t>新时代美丽乡村创建第一批资金</t>
  </si>
  <si>
    <t>2020年农业保险保费财政补贴</t>
  </si>
  <si>
    <t>1-6月农业农村工作经费</t>
  </si>
  <si>
    <t>新建生态河道整治工程（包括新建河道整治项目、乐水小镇创建等）</t>
  </si>
  <si>
    <t>续建生态河道整治及绿化提升工程（包括续建林陈岛、芦浦社区南宕村、鲸宜河、中对口村、江山社区郭宕河道整治项目，东魁河右岸绿化提升工程等工程）</t>
  </si>
  <si>
    <t>中共龙港市委基层治理委员会</t>
  </si>
  <si>
    <t>基层治理课题研究经费</t>
  </si>
  <si>
    <t>民生小事</t>
  </si>
  <si>
    <t>基层服务综合体</t>
  </si>
  <si>
    <t>片区示范街改造工程</t>
  </si>
  <si>
    <t>基层治理全科网格</t>
  </si>
  <si>
    <t>片区机动经费</t>
  </si>
  <si>
    <t>基层闭环管理建设经费</t>
  </si>
  <si>
    <t>中共龙港市龙江片区工作委员会</t>
  </si>
  <si>
    <t>2019年应付未付</t>
  </si>
  <si>
    <t>中共龙港市沿江片区工作委员会</t>
  </si>
  <si>
    <t>中共龙港市白沙片区工作委员会</t>
  </si>
  <si>
    <t>中共龙港市湖前片区工作委员会</t>
  </si>
  <si>
    <t>中共龙港市江山片区工作委员会</t>
  </si>
  <si>
    <t>中共龙港市平等片区工作委员会</t>
  </si>
  <si>
    <t>中共龙港市舥艚片区工作委员会</t>
  </si>
  <si>
    <t>中共龙港市芦浦片区工作委员会</t>
  </si>
  <si>
    <t>中共龙港市云岩片区工作委员会</t>
  </si>
  <si>
    <t>龙港市人大办</t>
  </si>
  <si>
    <t>人大代表选举经费</t>
  </si>
  <si>
    <t>人大会议经费</t>
  </si>
  <si>
    <t>人大代表视察经费</t>
  </si>
  <si>
    <t>人大代表培训经费</t>
  </si>
  <si>
    <t>人大专委经费</t>
  </si>
  <si>
    <t>预算审查专项经费</t>
  </si>
  <si>
    <t>人大预算联网监督系统专项经费</t>
  </si>
  <si>
    <t>民情联络站</t>
  </si>
  <si>
    <t>龙港市政协</t>
  </si>
  <si>
    <t>政协专委经费</t>
  </si>
  <si>
    <t>政协委员视察经费</t>
  </si>
  <si>
    <t>政协会议经费</t>
  </si>
  <si>
    <t>政协委员培训经费</t>
  </si>
  <si>
    <t>委员履职平台、社情民意调查及《委员在线》栏目</t>
  </si>
  <si>
    <t>政协民情联络站、协商平台、委员会客厅经费</t>
  </si>
  <si>
    <t>“请你来协商”6+x平台</t>
  </si>
  <si>
    <t>报刊征订（人民政协报、联谊报）</t>
  </si>
  <si>
    <t>政协文史资料编制经费</t>
  </si>
  <si>
    <t>龙港市纪委、监委</t>
  </si>
  <si>
    <t>办案审查及宣教经费</t>
  </si>
  <si>
    <t>办案设备购置</t>
  </si>
  <si>
    <t>巡查工作业务经费</t>
  </si>
  <si>
    <t>审查调查场所租金</t>
  </si>
  <si>
    <t>监察留置购买服务经费</t>
  </si>
  <si>
    <t>龙港市委市政府办公室</t>
  </si>
  <si>
    <t>审计业务费</t>
  </si>
  <si>
    <t>2019年全国档案工作服务乡村治理经费</t>
  </si>
  <si>
    <t>重要公务用车运行经费</t>
  </si>
  <si>
    <t>接待经费</t>
  </si>
  <si>
    <t>大院维护运行经费</t>
  </si>
  <si>
    <t>党代会经费</t>
  </si>
  <si>
    <t>龙港市前期开办费用</t>
  </si>
  <si>
    <t>机要保密系统建设经费</t>
  </si>
  <si>
    <t>龙港年鉴</t>
  </si>
  <si>
    <t>行政副中心及龙翔路620-622租金</t>
  </si>
  <si>
    <t>信访专项经费</t>
  </si>
  <si>
    <t>中共龙港市委组织部</t>
  </si>
  <si>
    <t>两会设备购置</t>
  </si>
  <si>
    <t>党政机关和事业单位专用中文域名注册及续费</t>
  </si>
  <si>
    <t>干部大监督体系、核查办案、组工平台运营</t>
  </si>
  <si>
    <t>干部慰问</t>
  </si>
  <si>
    <t>公务员事业人员奖励、健康休养</t>
  </si>
  <si>
    <t>瓯江红龙港党群服务中心创建经费</t>
  </si>
  <si>
    <t>农村现代远程教育</t>
  </si>
  <si>
    <t>老年大学经费</t>
  </si>
  <si>
    <t>离退休干部、青少年关爱保障经费</t>
  </si>
  <si>
    <t>村级组织保障经费</t>
  </si>
  <si>
    <t>退休干部职工管理服务工作经费</t>
  </si>
  <si>
    <t>标志性红马甲</t>
  </si>
  <si>
    <t>基层党建阵地创建工作经费</t>
  </si>
  <si>
    <t>两新组织、机关党建工作经费</t>
  </si>
  <si>
    <t>老干部活动楼租金</t>
  </si>
  <si>
    <t>中对口社区展示馆建设</t>
  </si>
  <si>
    <t>原龙港镇职工2019年度12月份社保资金</t>
  </si>
  <si>
    <t>市委组织部远程教育专项经费</t>
  </si>
  <si>
    <t>2019年村级活动场所改建及党建示范点补助</t>
  </si>
  <si>
    <t>村改社区改革工作奖励经费</t>
  </si>
  <si>
    <t>市派村第一书记和农村指导员工作经费</t>
  </si>
  <si>
    <t>村改社区工作经费</t>
  </si>
  <si>
    <t>社区组织换届工作经费</t>
  </si>
  <si>
    <t>劳务派遣人员工资费用</t>
  </si>
  <si>
    <t>“龙城鲲鹏”创业创新大赛经费</t>
  </si>
  <si>
    <t>人才工作经费</t>
  </si>
  <si>
    <t>龙港市委宣传统战部</t>
  </si>
  <si>
    <t>行政审批智能化及配套服务经费</t>
  </si>
  <si>
    <t>意识形态领域专项经费（含党报党刊）</t>
  </si>
  <si>
    <t>宣传思想建设经费（含春节景观建设）</t>
  </si>
  <si>
    <t>统一战线专项经费</t>
  </si>
  <si>
    <t>民族宗教事务管理经费</t>
  </si>
  <si>
    <t>文化建设专项</t>
  </si>
  <si>
    <t>农村电影放映及农家书屋建设</t>
  </si>
  <si>
    <t>“扫黄打非”及新闻出版业整治</t>
  </si>
  <si>
    <t>精神文明建设经费</t>
  </si>
  <si>
    <t>新时代“两个健康”先行区实践中心建设</t>
  </si>
  <si>
    <t>“春泥计划”专项补助经费</t>
  </si>
  <si>
    <t>2019年度“春泥计划”示范村专项补助经费</t>
  </si>
  <si>
    <t>2018年度农村文化礼堂专项资金</t>
  </si>
  <si>
    <t>农村文化礼堂专项补助资金</t>
  </si>
  <si>
    <t>农村文化礼堂整改专项资金</t>
  </si>
  <si>
    <t>文化建设专项经费</t>
  </si>
  <si>
    <t>龙港市群团工作部</t>
  </si>
  <si>
    <t>残联经费</t>
  </si>
  <si>
    <t>群团工作经费</t>
  </si>
  <si>
    <t>“美丽庭院”创建专项补助资金</t>
  </si>
  <si>
    <t>残疾人之家开办经费、龙江残疾人之家补助经费</t>
  </si>
  <si>
    <t>“全国名家采风龙港”活动经费</t>
  </si>
  <si>
    <t>“六一”儿童节慰问经费</t>
  </si>
  <si>
    <t>龙港市财政局</t>
  </si>
  <si>
    <t>物业费</t>
  </si>
  <si>
    <t>财政信息化建设及维护费</t>
  </si>
  <si>
    <t>财政票据工本费</t>
  </si>
  <si>
    <t>绩效评价、财政监督、会计服务</t>
  </si>
  <si>
    <t>项目评审监督服务费</t>
  </si>
  <si>
    <t>龙港市市场监督管理局</t>
  </si>
  <si>
    <t>印刷业智慧监管专项经费</t>
  </si>
  <si>
    <t>特种设备专项经费</t>
  </si>
  <si>
    <t>检验检测经费</t>
  </si>
  <si>
    <t>购买服务人员费用</t>
  </si>
  <si>
    <t>制服购置费</t>
  </si>
  <si>
    <t>企业档案数字化管理</t>
  </si>
  <si>
    <t>市重大改革项目基层治理标准化经费</t>
  </si>
  <si>
    <t>“最多跑一次”项目（新设立企业送公章）</t>
  </si>
  <si>
    <t>农贸市场改造提升</t>
  </si>
  <si>
    <t>农村家宴创建补助</t>
  </si>
  <si>
    <t>网络交易大数据监测服务</t>
  </si>
  <si>
    <t>农村集体聚餐食品安全责任保险</t>
  </si>
  <si>
    <t>电梯应急处置分中心</t>
  </si>
  <si>
    <t>学校阳光厨房补助</t>
  </si>
  <si>
    <t>退还履约保证金</t>
  </si>
  <si>
    <t>龙港市政务服务中心</t>
  </si>
  <si>
    <t>中心运行办公经费</t>
  </si>
  <si>
    <t>窗口人员考核经费</t>
  </si>
  <si>
    <t>工作服</t>
  </si>
  <si>
    <t>办公大楼租金</t>
  </si>
  <si>
    <t>瓯E办机器租金</t>
  </si>
  <si>
    <t>公共资源电子交易系统建设</t>
  </si>
  <si>
    <t>政务客厅物业费</t>
  </si>
  <si>
    <t>政务客厅办公设备、自助终端、厨房设施等</t>
  </si>
  <si>
    <t>政务客厅租金</t>
  </si>
  <si>
    <t>龙港市智慧城市建设中心</t>
  </si>
  <si>
    <t>“电子政务网”改造、安全服务外包项目</t>
  </si>
  <si>
    <t>“龙港市政府门户网站”建设</t>
  </si>
  <si>
    <t>龙港市智慧移动办公平台</t>
  </si>
  <si>
    <t>龙港市府大院及9大片区视频会议系统改造项目</t>
  </si>
  <si>
    <t>智慧城市规划设计方案</t>
  </si>
  <si>
    <t>智慧城市高端论坛活动</t>
  </si>
  <si>
    <t>政务移动办公系统（浙政钉）</t>
  </si>
  <si>
    <t>龙港市融媒体中心</t>
  </si>
  <si>
    <t>新媒体运行经费</t>
  </si>
  <si>
    <t>数字电视惠民经费</t>
  </si>
  <si>
    <t>与苍南县广电系统资源共享费用分摊</t>
  </si>
  <si>
    <t>新闻单位激励保障资金</t>
  </si>
  <si>
    <t>设备购置</t>
  </si>
  <si>
    <t>广电大厦办公场所全年租金</t>
  </si>
  <si>
    <t>编外人员买断补偿金</t>
  </si>
  <si>
    <t>临时工捐款退回</t>
  </si>
  <si>
    <t>消防救援大队</t>
  </si>
  <si>
    <t>消防业务经费（含人员保障经费）</t>
  </si>
  <si>
    <t>车辆购置费</t>
  </si>
  <si>
    <t>器材装备购置</t>
  </si>
  <si>
    <t>开办费等补助经费</t>
  </si>
  <si>
    <t>龙港市人武部</t>
  </si>
  <si>
    <t>民兵训练费</t>
  </si>
  <si>
    <t>征兵经费</t>
  </si>
  <si>
    <t>业务保障经费</t>
  </si>
  <si>
    <t>海上动员专项经费</t>
  </si>
  <si>
    <t>库室建设经费</t>
  </si>
  <si>
    <t>大学生参军一次性奖励金</t>
  </si>
  <si>
    <t>中共龙港市委政法委员会</t>
  </si>
  <si>
    <t>公共法律服务与法制经费</t>
  </si>
  <si>
    <t>政工工作经费</t>
  </si>
  <si>
    <t>扫黑除恶专项斗争</t>
  </si>
  <si>
    <t>普法宣传经费</t>
  </si>
  <si>
    <t>平安工作经费</t>
  </si>
  <si>
    <t>社会面维稳工作</t>
  </si>
  <si>
    <t>人民调解</t>
  </si>
  <si>
    <t>易肇事肇祸精神病人管理经费</t>
  </si>
  <si>
    <t>反邪经费</t>
  </si>
  <si>
    <t>社区矫正中心租金</t>
  </si>
  <si>
    <t>社区矫正经费</t>
  </si>
  <si>
    <t>2018年度公共租赁住房补贴专项资金</t>
  </si>
  <si>
    <t>法制机动经费</t>
  </si>
  <si>
    <t>网格员工资</t>
  </si>
  <si>
    <t>龙港市公安局</t>
  </si>
  <si>
    <t>工本费</t>
  </si>
  <si>
    <t>被装费</t>
  </si>
  <si>
    <t>民警特岗保障经费</t>
  </si>
  <si>
    <t>民警执勤岗位津贴</t>
  </si>
  <si>
    <t>特费</t>
  </si>
  <si>
    <t>办案保障经费</t>
  </si>
  <si>
    <t>办公设备购置</t>
  </si>
  <si>
    <t>公安专用设备购置</t>
  </si>
  <si>
    <t>红绿灯改造及维护、标志标线施划</t>
  </si>
  <si>
    <t>交警相关业务委托业务费</t>
  </si>
  <si>
    <t>看守所经费</t>
  </si>
  <si>
    <t>拘留所经费</t>
  </si>
  <si>
    <t>新居民工作经费</t>
  </si>
  <si>
    <t>禁毒社工经费</t>
  </si>
  <si>
    <t>禁毒专项经费</t>
  </si>
  <si>
    <t>见义勇为基金</t>
  </si>
  <si>
    <t>特警伙食补贴</t>
  </si>
  <si>
    <t>智慧安防小区和校园</t>
  </si>
  <si>
    <t>全局各部门装修智能化设备购置</t>
  </si>
  <si>
    <t>龙网系统</t>
  </si>
  <si>
    <t>派出所建设</t>
  </si>
  <si>
    <t>电动车及四小车整治专项经费</t>
  </si>
  <si>
    <t>龙港市人民检察院</t>
  </si>
  <si>
    <t>过渡房建设（临时办公用房）</t>
  </si>
  <si>
    <t>物业管理服务项目</t>
  </si>
  <si>
    <t>司法改革绩效奖金</t>
  </si>
  <si>
    <t>加班保留补贴</t>
  </si>
  <si>
    <t>基础建设</t>
  </si>
  <si>
    <t>龙港市市法院</t>
  </si>
  <si>
    <t>服装费</t>
  </si>
  <si>
    <t>陪审员经费</t>
  </si>
  <si>
    <t>司法救助资金</t>
  </si>
  <si>
    <t>破产援助资金</t>
  </si>
  <si>
    <t>高速彩色喷墨印刷系统</t>
  </si>
  <si>
    <t>龙港市税务局</t>
  </si>
  <si>
    <t>公共项目</t>
  </si>
  <si>
    <t>人员预留</t>
  </si>
  <si>
    <t>会议及培训费</t>
  </si>
  <si>
    <t>机动专项经费</t>
  </si>
  <si>
    <t>预备费</t>
  </si>
  <si>
    <t>上级专项补助支出</t>
  </si>
  <si>
    <t>房屋修缮</t>
  </si>
  <si>
    <t>国有企业补助</t>
  </si>
  <si>
    <t>信息化建设</t>
  </si>
  <si>
    <t>企业奖励及补助</t>
  </si>
  <si>
    <t>化债计划</t>
  </si>
  <si>
    <t>龙港新城建设及偿债资金</t>
  </si>
  <si>
    <t>原有政策兑付及其他待支项目</t>
  </si>
  <si>
    <t>污水处理费</t>
  </si>
  <si>
    <t>产业基金</t>
  </si>
  <si>
    <t>人才经费</t>
  </si>
  <si>
    <t>规划编制专项资金</t>
  </si>
  <si>
    <t>原人才中心人员参保</t>
  </si>
  <si>
    <t>政府向社会购买服务专项</t>
  </si>
  <si>
    <t>象岗社区政策处理</t>
  </si>
  <si>
    <t>白沙片区政策处理</t>
  </si>
  <si>
    <t>龙跃路改造</t>
  </si>
  <si>
    <t>消防安全百日攻坚行动经费</t>
  </si>
  <si>
    <t>黑臭河整治经费</t>
  </si>
  <si>
    <t>防疫经费</t>
  </si>
  <si>
    <t>消薄经费</t>
  </si>
  <si>
    <t>城市基础设施配套费支出</t>
  </si>
  <si>
    <t>债券利息</t>
  </si>
  <si>
    <t>建设支出</t>
  </si>
  <si>
    <t>车辆购置</t>
  </si>
  <si>
    <t>土地储备风险基金</t>
  </si>
  <si>
    <t>待分配资金（公共预算）</t>
  </si>
  <si>
    <t>待分配资金（基金）</t>
  </si>
  <si>
    <t>已安排部门基本支出</t>
  </si>
  <si>
    <t>2020年第一批村级公益事业建设</t>
  </si>
  <si>
    <t>市党代会、市“两会”沿线环境整治经费</t>
  </si>
  <si>
    <t>片区机动工作经费（第一批）</t>
  </si>
  <si>
    <t>经济薄弱村及欠发达村财政补助和投资村预分红资金</t>
  </si>
  <si>
    <t>新老城三条连接道路工程建设政策处理费</t>
  </si>
  <si>
    <t>228国道沿线道路工程非法占地罚款</t>
  </si>
  <si>
    <t>统筹补充耕地指标费用</t>
  </si>
  <si>
    <t>片区机动工作经费（第二批）</t>
  </si>
  <si>
    <t>一般债券</t>
  </si>
  <si>
    <t>学校改造提升工程</t>
  </si>
  <si>
    <t>美丽城镇建设工程</t>
  </si>
  <si>
    <t>江南垟项目</t>
  </si>
  <si>
    <t>新时代美丽乡村创建</t>
  </si>
  <si>
    <t>龙港新城启源小学及附属幼儿园新建工程</t>
  </si>
  <si>
    <t>产业集聚区海景路等11条道路</t>
  </si>
  <si>
    <t>龙港新城启源路工程</t>
  </si>
  <si>
    <t>龙港新城世纪大道（巴曹大桥起坡点至渔港路）工程</t>
  </si>
  <si>
    <t>翠湖、北湖生态公园建设工程</t>
  </si>
  <si>
    <t>人民路示范街整治工程项目</t>
  </si>
  <si>
    <t>国道G228平阳至苍南段鳌江口跨江大桥工程（鳌江五桥）</t>
  </si>
  <si>
    <t>专项债券</t>
  </si>
  <si>
    <t>市人民医院建设工程项目</t>
  </si>
  <si>
    <t>乡村振兴精准扶贫示范工程</t>
  </si>
  <si>
    <t>龙港市彩虹幼儿园建设工程</t>
  </si>
  <si>
    <t>龙港市渣土消纳处置及泥浆固化利用项目</t>
  </si>
  <si>
    <t>龙港市职业中等专业学校建设工程</t>
  </si>
  <si>
    <t>产业集聚园基础设施建设项目</t>
  </si>
  <si>
    <t>特殊转移支付</t>
  </si>
  <si>
    <t>小微企业和个体工商户纾困</t>
  </si>
  <si>
    <t>抗疫特别国债</t>
  </si>
  <si>
    <t>其他抗疫相关支出</t>
  </si>
  <si>
    <t>产业链改造提升</t>
  </si>
  <si>
    <t>水务塘东制水公司三期扩建工程</t>
  </si>
  <si>
    <t>市政设施建设</t>
  </si>
  <si>
    <t>市滨海文化旅游提升工程</t>
  </si>
  <si>
    <t>其他基础设施建设</t>
  </si>
  <si>
    <t>市城市智慧停车场建设项目</t>
  </si>
  <si>
    <t>交通基础设施建设</t>
  </si>
  <si>
    <t>龙湖生态环保提升及基础设施建设工程</t>
  </si>
  <si>
    <t>生态环境治理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</si>
</sst>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2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_-* #,##0.00_-;\-* #,##0.00_-;_-* &quot;-&quot;??_-;_-@_-"/>
    <numFmt numFmtId="178" formatCode="_-&quot;$&quot;\ * #,##0_-;_-&quot;$&quot;\ * #,##0\-;_-&quot;$&quot;\ * &quot;-&quot;_-;_-@_-"/>
    <numFmt numFmtId="179" formatCode="_-&quot;$&quot;\ * #,##0.00_-;_-&quot;$&quot;\ * #,##0.00\-;_-&quot;$&quot;\ * &quot;-&quot;??_-;_-@_-"/>
    <numFmt numFmtId="180" formatCode="#,##0.0_);\(#,##0.0\)"/>
    <numFmt numFmtId="181" formatCode="&quot;$&quot;#,##0_);[Red]\(&quot;$&quot;#,##0\)"/>
    <numFmt numFmtId="182" formatCode="&quot;$&quot;#,##0.00_);[Red]\(&quot;$&quot;#,##0.00\)"/>
    <numFmt numFmtId="183" formatCode="&quot;$&quot;\ #,##0.00_-;[Red]&quot;$&quot;\ #,##0.00\-"/>
    <numFmt numFmtId="184" formatCode="&quot;$&quot;\ #,##0_-;[Red]&quot;$&quot;\ #,##0\-"/>
    <numFmt numFmtId="185" formatCode="#\ ??/??"/>
    <numFmt numFmtId="186" formatCode="_(&quot;$&quot;* #,##0.00_);_(&quot;$&quot;* \(#,##0.00\);_(&quot;$&quot;* &quot;-&quot;??_);_(@_)"/>
    <numFmt numFmtId="187" formatCode="_(&quot;$&quot;* #,##0_);_(&quot;$&quot;* \(#,##0\);_(&quot;$&quot;* &quot;-&quot;_);_(@_)"/>
    <numFmt numFmtId="188" formatCode="_(* #,##0_);_(* \(#,##0\);_(* &quot;-&quot;_);_(@_)"/>
    <numFmt numFmtId="189" formatCode="#,##0.00_);[Red]\(#,##0.00\)"/>
    <numFmt numFmtId="190" formatCode="0_ "/>
    <numFmt numFmtId="191" formatCode="0.00_ "/>
    <numFmt numFmtId="192" formatCode="0.000000_ "/>
    <numFmt numFmtId="193" formatCode="0.00_);[Red]\(0.00\)"/>
    <numFmt numFmtId="194" formatCode="0.0_ "/>
    <numFmt numFmtId="195" formatCode="yyyy&quot;年&quot;m&quot;月&quot;d&quot;日&quot;;@"/>
  </numFmts>
  <fonts count="75">
    <font>
      <sz val="12"/>
      <name val="宋体"/>
      <charset val="134"/>
    </font>
    <font>
      <sz val="11"/>
      <name val="仿宋"/>
      <charset val="134"/>
    </font>
    <font>
      <b/>
      <sz val="18"/>
      <name val="仿宋"/>
      <charset val="134"/>
    </font>
    <font>
      <b/>
      <sz val="10"/>
      <name val="仿宋"/>
      <charset val="134"/>
    </font>
    <font>
      <sz val="12"/>
      <name val="仿宋"/>
      <charset val="134"/>
    </font>
    <font>
      <sz val="10"/>
      <name val="仿宋"/>
      <charset val="134"/>
    </font>
    <font>
      <sz val="12"/>
      <name val="宋体"/>
      <charset val="134"/>
    </font>
    <font>
      <b/>
      <sz val="20"/>
      <name val="宋体"/>
      <charset val="134"/>
    </font>
    <font>
      <b/>
      <sz val="12"/>
      <name val="宋体"/>
      <charset val="134"/>
    </font>
    <font>
      <b/>
      <sz val="18"/>
      <name val="宋体"/>
      <charset val="134"/>
    </font>
    <font>
      <b/>
      <sz val="11"/>
      <color indexed="8"/>
      <name val="宋体"/>
      <charset val="134"/>
    </font>
    <font>
      <b/>
      <sz val="11"/>
      <name val="宋体"/>
      <charset val="134"/>
    </font>
    <font>
      <b/>
      <sz val="12"/>
      <color indexed="8"/>
      <name val="宋体"/>
      <charset val="134"/>
    </font>
    <font>
      <sz val="12"/>
      <color indexed="8"/>
      <name val="Times New Roman"/>
      <charset val="134"/>
    </font>
    <font>
      <sz val="12"/>
      <color indexed="8"/>
      <name val="宋体"/>
      <charset val="134"/>
    </font>
    <font>
      <b/>
      <sz val="12"/>
      <color indexed="8"/>
      <name val="Times New Roman"/>
      <charset val="134"/>
    </font>
    <font>
      <b/>
      <sz val="12"/>
      <name val="宋体"/>
      <charset val="134"/>
      <scheme val="minor"/>
    </font>
    <font>
      <sz val="18"/>
      <name val="宋体"/>
      <charset val="134"/>
    </font>
    <font>
      <b/>
      <sz val="22"/>
      <name val="宋体"/>
      <charset val="134"/>
    </font>
    <font>
      <sz val="11"/>
      <name val="宋体"/>
      <charset val="134"/>
    </font>
    <font>
      <sz val="11"/>
      <color indexed="8"/>
      <name val="Times New Roman"/>
      <charset val="134"/>
    </font>
    <font>
      <b/>
      <sz val="11"/>
      <color indexed="8"/>
      <name val="Times New Roman"/>
      <charset val="134"/>
    </font>
    <font>
      <sz val="22"/>
      <name val="宋体"/>
      <charset val="134"/>
    </font>
    <font>
      <sz val="20"/>
      <name val="宋体"/>
      <charset val="134"/>
    </font>
    <font>
      <b/>
      <sz val="10"/>
      <name val="宋体"/>
      <charset val="134"/>
    </font>
    <font>
      <b/>
      <sz val="10"/>
      <name val="方正黑体简体"/>
      <charset val="134"/>
    </font>
    <font>
      <b/>
      <sz val="10"/>
      <color indexed="8"/>
      <name val="Times New Roman"/>
      <charset val="134"/>
    </font>
    <font>
      <sz val="10"/>
      <color indexed="8"/>
      <name val="Times New Roman"/>
      <charset val="134"/>
    </font>
    <font>
      <sz val="10"/>
      <name val="宋体"/>
      <charset val="134"/>
    </font>
    <font>
      <sz val="16"/>
      <name val="楷体"/>
      <charset val="134"/>
    </font>
    <font>
      <sz val="16"/>
      <name val="楷体_GB2312"/>
      <charset val="134"/>
    </font>
    <font>
      <b/>
      <sz val="26"/>
      <name val="方正小标宋简体"/>
      <charset val="134"/>
    </font>
    <font>
      <b/>
      <sz val="28"/>
      <name val="楷体_GB2312"/>
      <charset val="134"/>
    </font>
    <font>
      <b/>
      <sz val="16"/>
      <name val="仿宋_GB2312"/>
      <charset val="134"/>
    </font>
    <font>
      <b/>
      <sz val="16"/>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2"/>
      <name val="Times New Roman"/>
      <charset val="134"/>
    </font>
    <font>
      <sz val="8"/>
      <name val="Times New Roman"/>
      <charset val="134"/>
    </font>
    <font>
      <sz val="10"/>
      <name val="Arial"/>
      <charset val="134"/>
    </font>
    <font>
      <sz val="8"/>
      <name val="Arial"/>
      <charset val="134"/>
    </font>
    <font>
      <b/>
      <sz val="12"/>
      <name val="Arial"/>
      <charset val="134"/>
    </font>
    <font>
      <sz val="12"/>
      <name val="Helv"/>
      <charset val="134"/>
    </font>
    <font>
      <sz val="12"/>
      <color indexed="9"/>
      <name val="Helv"/>
      <charset val="134"/>
    </font>
    <font>
      <sz val="10"/>
      <name val="MS Sans Serif"/>
      <charset val="134"/>
    </font>
    <font>
      <sz val="7"/>
      <name val="Small Fonts"/>
      <charset val="134"/>
    </font>
    <font>
      <sz val="11"/>
      <color theme="1"/>
      <name val="宋体"/>
      <charset val="134"/>
      <scheme val="minor"/>
    </font>
    <font>
      <b/>
      <sz val="10"/>
      <name val="MS Sans Serif"/>
      <charset val="134"/>
    </font>
    <font>
      <b/>
      <sz val="10"/>
      <name val="Tms Rmn"/>
      <charset val="134"/>
    </font>
    <font>
      <sz val="10"/>
      <color indexed="8"/>
      <name val="MS Sans Serif"/>
      <charset val="134"/>
    </font>
    <font>
      <sz val="11"/>
      <color indexed="20"/>
      <name val="宋体"/>
      <charset val="134"/>
    </font>
    <font>
      <sz val="12"/>
      <color indexed="20"/>
      <name val="宋体"/>
      <charset val="134"/>
    </font>
    <font>
      <sz val="9"/>
      <name val="宋体"/>
      <charset val="134"/>
    </font>
    <font>
      <sz val="10"/>
      <color indexed="8"/>
      <name val="Arial"/>
      <charset val="134"/>
    </font>
    <font>
      <sz val="11"/>
      <color indexed="17"/>
      <name val="宋体"/>
      <charset val="134"/>
    </font>
    <font>
      <sz val="12"/>
      <color indexed="17"/>
      <name val="宋体"/>
      <charset val="134"/>
    </font>
  </fonts>
  <fills count="42">
    <fill>
      <patternFill patternType="none"/>
    </fill>
    <fill>
      <patternFill patternType="gray125"/>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bottom/>
      <diagonal/>
    </border>
  </borders>
  <cellStyleXfs count="232">
    <xf numFmtId="0" fontId="0" fillId="0" borderId="0"/>
    <xf numFmtId="43" fontId="35" fillId="0" borderId="0" applyFont="0" applyFill="0" applyBorder="0" applyAlignment="0" applyProtection="0">
      <alignment vertical="center"/>
    </xf>
    <xf numFmtId="44" fontId="35" fillId="0" borderId="0" applyFont="0" applyFill="0" applyBorder="0" applyAlignment="0" applyProtection="0">
      <alignment vertical="center"/>
    </xf>
    <xf numFmtId="9" fontId="35" fillId="0" borderId="0" applyFont="0" applyFill="0" applyBorder="0" applyAlignment="0" applyProtection="0">
      <alignment vertical="center"/>
    </xf>
    <xf numFmtId="41" fontId="35" fillId="0" borderId="0" applyFont="0" applyFill="0" applyBorder="0" applyAlignment="0" applyProtection="0">
      <alignment vertical="center"/>
    </xf>
    <xf numFmtId="42" fontId="3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3" borderId="7"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3" fillId="0" borderId="0" applyNumberFormat="0" applyFill="0" applyBorder="0" applyAlignment="0" applyProtection="0">
      <alignment vertical="center"/>
    </xf>
    <xf numFmtId="0" fontId="44" fillId="4" borderId="10" applyNumberFormat="0" applyAlignment="0" applyProtection="0">
      <alignment vertical="center"/>
    </xf>
    <xf numFmtId="0" fontId="45" fillId="5" borderId="11" applyNumberFormat="0" applyAlignment="0" applyProtection="0">
      <alignment vertical="center"/>
    </xf>
    <xf numFmtId="0" fontId="46" fillId="5" borderId="10" applyNumberFormat="0" applyAlignment="0" applyProtection="0">
      <alignment vertical="center"/>
    </xf>
    <xf numFmtId="0" fontId="47" fillId="6" borderId="12" applyNumberFormat="0" applyAlignment="0" applyProtection="0">
      <alignment vertical="center"/>
    </xf>
    <xf numFmtId="0" fontId="48" fillId="0" borderId="13" applyNumberFormat="0" applyFill="0" applyAlignment="0" applyProtection="0">
      <alignment vertical="center"/>
    </xf>
    <xf numFmtId="0" fontId="49" fillId="0" borderId="14" applyNumberFormat="0" applyFill="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4" fillId="27" borderId="0" applyNumberFormat="0" applyBorder="0" applyAlignment="0" applyProtection="0">
      <alignment vertical="center"/>
    </xf>
    <xf numFmtId="0" fontId="54"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4" fillId="31" borderId="0" applyNumberFormat="0" applyBorder="0" applyAlignment="0" applyProtection="0">
      <alignment vertical="center"/>
    </xf>
    <xf numFmtId="0" fontId="54" fillId="32" borderId="0" applyNumberFormat="0" applyBorder="0" applyAlignment="0" applyProtection="0">
      <alignment vertical="center"/>
    </xf>
    <xf numFmtId="0" fontId="53" fillId="33" borderId="0" applyNumberFormat="0" applyBorder="0" applyAlignment="0" applyProtection="0">
      <alignment vertical="center"/>
    </xf>
    <xf numFmtId="0" fontId="5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protection locked="0"/>
    </xf>
    <xf numFmtId="0" fontId="57" fillId="0" borderId="0">
      <alignment horizontal="center" wrapText="1"/>
      <protection locked="0"/>
    </xf>
    <xf numFmtId="176" fontId="58"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8" fontId="59" fillId="34" borderId="0" applyNumberFormat="0" applyBorder="0" applyAlignment="0" applyProtection="0"/>
    <xf numFmtId="0" fontId="60" fillId="0" borderId="15" applyNumberFormat="0" applyAlignment="0" applyProtection="0">
      <alignment horizontal="left" vertical="center"/>
    </xf>
    <xf numFmtId="0" fontId="60" fillId="0" borderId="16">
      <alignment horizontal="left" vertical="center"/>
    </xf>
    <xf numFmtId="10" fontId="59" fillId="35" borderId="2" applyNumberFormat="0" applyBorder="0" applyAlignment="0" applyProtection="0"/>
    <xf numFmtId="180" fontId="61" fillId="36" borderId="0"/>
    <xf numFmtId="180" fontId="62" fillId="37" borderId="0"/>
    <xf numFmtId="38" fontId="63" fillId="0" borderId="0" applyFont="0" applyFill="0" applyBorder="0" applyAlignment="0" applyProtection="0"/>
    <xf numFmtId="40" fontId="63" fillId="0" borderId="0" applyFont="0" applyFill="0" applyBorder="0" applyAlignment="0" applyProtection="0"/>
    <xf numFmtId="178" fontId="58" fillId="0" borderId="0" applyFont="0" applyFill="0" applyBorder="0" applyAlignment="0" applyProtection="0"/>
    <xf numFmtId="0" fontId="58" fillId="0" borderId="0" applyFont="0" applyFill="0" applyBorder="0" applyAlignment="0" applyProtection="0"/>
    <xf numFmtId="181" fontId="63" fillId="0" borderId="0" applyFont="0" applyFill="0" applyBorder="0" applyAlignment="0" applyProtection="0"/>
    <xf numFmtId="182" fontId="63" fillId="0" borderId="0" applyFont="0" applyFill="0" applyBorder="0" applyAlignment="0" applyProtection="0"/>
    <xf numFmtId="183" fontId="58" fillId="0" borderId="0" applyFont="0" applyFill="0" applyBorder="0" applyAlignment="0" applyProtection="0"/>
    <xf numFmtId="178" fontId="58" fillId="0" borderId="0" applyFont="0" applyFill="0" applyBorder="0" applyAlignment="0" applyProtection="0"/>
    <xf numFmtId="37" fontId="64" fillId="0" borderId="0"/>
    <xf numFmtId="0" fontId="65" fillId="0" borderId="0"/>
    <xf numFmtId="184" fontId="58" fillId="0" borderId="0"/>
    <xf numFmtId="0" fontId="55" fillId="0" borderId="0"/>
    <xf numFmtId="14" fontId="57" fillId="0" borderId="0">
      <alignment horizontal="center" wrapText="1"/>
      <protection locked="0"/>
    </xf>
    <xf numFmtId="10" fontId="58" fillId="0" borderId="0" applyFont="0" applyFill="0" applyBorder="0" applyAlignment="0" applyProtection="0"/>
    <xf numFmtId="9" fontId="55" fillId="0" borderId="0" applyFont="0" applyFill="0" applyBorder="0" applyAlignment="0" applyProtection="0"/>
    <xf numFmtId="185" fontId="58" fillId="0" borderId="0" applyFont="0" applyFill="0" applyProtection="0"/>
    <xf numFmtId="0" fontId="63" fillId="0" borderId="0" applyNumberFormat="0" applyFont="0" applyFill="0" applyBorder="0" applyAlignment="0" applyProtection="0">
      <alignment horizontal="left"/>
    </xf>
    <xf numFmtId="15" fontId="63" fillId="0" borderId="0" applyFont="0" applyFill="0" applyBorder="0" applyAlignment="0" applyProtection="0"/>
    <xf numFmtId="4" fontId="63" fillId="0" borderId="0" applyFont="0" applyFill="0" applyBorder="0" applyAlignment="0" applyProtection="0"/>
    <xf numFmtId="0" fontId="66" fillId="0" borderId="17">
      <alignment horizontal="center"/>
    </xf>
    <xf numFmtId="3" fontId="63" fillId="0" borderId="0" applyFont="0" applyFill="0" applyBorder="0" applyAlignment="0" applyProtection="0"/>
    <xf numFmtId="0" fontId="63" fillId="38" borderId="0" applyNumberFormat="0" applyFont="0" applyBorder="0" applyAlignment="0" applyProtection="0"/>
    <xf numFmtId="0" fontId="67" fillId="39" borderId="18">
      <protection locked="0"/>
    </xf>
    <xf numFmtId="0" fontId="68" fillId="0" borderId="0"/>
    <xf numFmtId="0" fontId="67" fillId="39" borderId="18">
      <protection locked="0"/>
    </xf>
    <xf numFmtId="0" fontId="67" fillId="39" borderId="18">
      <protection locked="0"/>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186" fontId="58" fillId="0" borderId="0" applyFont="0" applyFill="0" applyBorder="0" applyAlignment="0" applyProtection="0"/>
    <xf numFmtId="187" fontId="58" fillId="0" borderId="0" applyFont="0" applyFill="0" applyBorder="0" applyAlignment="0" applyProtection="0"/>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69"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0" fillId="40" borderId="0" applyNumberFormat="0" applyBorder="0" applyAlignment="0" applyProtection="0">
      <alignment vertical="center"/>
    </xf>
    <xf numFmtId="0" fontId="71" fillId="0" borderId="0"/>
    <xf numFmtId="0" fontId="71" fillId="0" borderId="0"/>
    <xf numFmtId="0" fontId="65" fillId="0" borderId="0"/>
    <xf numFmtId="0" fontId="65" fillId="0" borderId="0">
      <alignment vertical="center"/>
    </xf>
    <xf numFmtId="0" fontId="58" fillId="0" borderId="0" applyNumberFormat="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72" fillId="0" borderId="0"/>
    <xf numFmtId="0" fontId="58" fillId="0" borderId="0"/>
    <xf numFmtId="0" fontId="65" fillId="0" borderId="0">
      <alignment vertical="center"/>
    </xf>
    <xf numFmtId="0" fontId="6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3"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63" fillId="0" borderId="0"/>
    <xf numFmtId="188" fontId="56" fillId="0" borderId="0" applyFont="0" applyFill="0" applyBorder="0" applyAlignment="0" applyProtection="0"/>
    <xf numFmtId="4" fontId="6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xf numFmtId="0" fontId="56" fillId="0" borderId="0"/>
    <xf numFmtId="0" fontId="63" fillId="0" borderId="0"/>
    <xf numFmtId="43" fontId="58" fillId="0" borderId="0" applyFont="0" applyFill="0" applyBorder="0" applyAlignment="0" applyProtection="0"/>
    <xf numFmtId="41" fontId="58" fillId="0" borderId="0" applyFont="0" applyFill="0" applyBorder="0" applyAlignment="0" applyProtection="0"/>
  </cellStyleXfs>
  <cellXfs count="158">
    <xf numFmtId="0" fontId="0" fillId="0" borderId="0" xfId="0"/>
    <xf numFmtId="0" fontId="1" fillId="0" borderId="0" xfId="146" applyFont="1" applyFill="1" applyAlignment="1">
      <alignment wrapText="1"/>
    </xf>
    <xf numFmtId="189" fontId="1" fillId="0" borderId="0" xfId="146" applyNumberFormat="1" applyFont="1" applyFill="1" applyAlignment="1">
      <alignment horizontal="right" wrapText="1"/>
    </xf>
    <xf numFmtId="49" fontId="2" fillId="0" borderId="0" xfId="146" applyNumberFormat="1" applyFont="1" applyFill="1" applyBorder="1" applyAlignment="1">
      <alignment horizontal="center" vertical="center" wrapText="1"/>
    </xf>
    <xf numFmtId="49" fontId="3" fillId="0" borderId="1" xfId="146" applyNumberFormat="1" applyFont="1" applyFill="1" applyBorder="1" applyAlignment="1">
      <alignment horizontal="right" vertical="center" wrapText="1"/>
    </xf>
    <xf numFmtId="49" fontId="3" fillId="0" borderId="2" xfId="146" applyNumberFormat="1" applyFont="1" applyFill="1" applyBorder="1" applyAlignment="1">
      <alignment horizontal="center" vertical="center" wrapText="1"/>
    </xf>
    <xf numFmtId="49" fontId="3" fillId="0" borderId="3" xfId="146" applyNumberFormat="1" applyFont="1" applyFill="1" applyBorder="1" applyAlignment="1">
      <alignment horizontal="center" vertical="center" wrapText="1"/>
    </xf>
    <xf numFmtId="189" fontId="3" fillId="0" borderId="2" xfId="146" applyNumberFormat="1" applyFont="1" applyFill="1" applyBorder="1" applyAlignment="1">
      <alignment horizontal="center" vertical="center" wrapText="1"/>
    </xf>
    <xf numFmtId="49" fontId="3" fillId="0" borderId="4" xfId="146" applyNumberFormat="1" applyFont="1" applyFill="1" applyBorder="1" applyAlignment="1">
      <alignment horizontal="center" vertical="center" wrapText="1"/>
    </xf>
    <xf numFmtId="190" fontId="3" fillId="0" borderId="2" xfId="174" applyNumberFormat="1" applyFont="1" applyFill="1" applyBorder="1" applyAlignment="1" applyProtection="1">
      <alignment horizontal="center" vertical="center" wrapText="1"/>
      <protection locked="0"/>
    </xf>
    <xf numFmtId="49" fontId="4" fillId="0" borderId="2" xfId="148" applyNumberFormat="1" applyFont="1" applyFill="1" applyBorder="1" applyAlignment="1">
      <alignment vertical="center" wrapText="1"/>
    </xf>
    <xf numFmtId="49" fontId="4" fillId="0" borderId="2" xfId="167" applyNumberFormat="1" applyFont="1" applyFill="1" applyBorder="1" applyAlignment="1">
      <alignment horizontal="left" vertical="center" wrapText="1"/>
    </xf>
    <xf numFmtId="0" fontId="4" fillId="0" borderId="2" xfId="167" applyNumberFormat="1" applyFont="1" applyFill="1" applyBorder="1" applyAlignment="1">
      <alignment horizontal="left" vertical="center" wrapText="1"/>
    </xf>
    <xf numFmtId="191" fontId="4" fillId="0" borderId="2" xfId="167" applyNumberFormat="1" applyFont="1" applyFill="1" applyBorder="1" applyAlignment="1">
      <alignment horizontal="right" vertical="center" wrapText="1"/>
    </xf>
    <xf numFmtId="191" fontId="4" fillId="0" borderId="2" xfId="177" applyNumberFormat="1" applyFont="1" applyFill="1" applyBorder="1" applyAlignment="1" applyProtection="1">
      <alignment horizontal="right" vertical="center" wrapText="1"/>
      <protection locked="0"/>
    </xf>
    <xf numFmtId="0" fontId="4" fillId="0" borderId="2" xfId="167" applyFont="1" applyFill="1" applyBorder="1" applyAlignment="1">
      <alignment horizontal="left" vertical="center" wrapText="1"/>
    </xf>
    <xf numFmtId="191" fontId="4" fillId="0" borderId="2" xfId="146" applyNumberFormat="1" applyFont="1" applyFill="1" applyBorder="1" applyAlignment="1">
      <alignment horizontal="right" vertical="center" wrapText="1"/>
    </xf>
    <xf numFmtId="191" fontId="4" fillId="0" borderId="3" xfId="146" applyNumberFormat="1" applyFont="1" applyFill="1" applyBorder="1" applyAlignment="1">
      <alignment horizontal="right" vertical="center" wrapText="1"/>
    </xf>
    <xf numFmtId="49" fontId="4" fillId="0" borderId="2" xfId="146" applyNumberFormat="1" applyFont="1" applyFill="1" applyBorder="1" applyAlignment="1">
      <alignment vertical="center" wrapText="1"/>
    </xf>
    <xf numFmtId="49" fontId="4" fillId="0" borderId="2" xfId="167" applyNumberFormat="1" applyFont="1" applyFill="1" applyBorder="1" applyAlignment="1">
      <alignment vertical="center" wrapText="1"/>
    </xf>
    <xf numFmtId="0" fontId="4" fillId="0" borderId="2" xfId="172" applyFont="1" applyFill="1" applyBorder="1" applyAlignment="1" applyProtection="1">
      <alignment horizontal="left" vertical="center" wrapText="1"/>
      <protection locked="0"/>
    </xf>
    <xf numFmtId="0" fontId="4" fillId="0" borderId="2" xfId="167" applyNumberFormat="1" applyFont="1" applyFill="1" applyBorder="1" applyAlignment="1" applyProtection="1">
      <alignment horizontal="left" vertical="center" wrapText="1"/>
    </xf>
    <xf numFmtId="191" fontId="4" fillId="0" borderId="2" xfId="167" applyNumberFormat="1" applyFont="1" applyFill="1" applyBorder="1" applyAlignment="1" applyProtection="1">
      <alignment horizontal="right" vertical="center" wrapText="1"/>
    </xf>
    <xf numFmtId="49" fontId="4" fillId="0" borderId="2" xfId="146" applyNumberFormat="1" applyFont="1" applyFill="1" applyBorder="1" applyAlignment="1">
      <alignment horizontal="left" vertical="center" wrapText="1"/>
    </xf>
    <xf numFmtId="0" fontId="4" fillId="0" borderId="2" xfId="146" applyNumberFormat="1" applyFont="1" applyFill="1" applyBorder="1" applyAlignment="1">
      <alignment horizontal="left" vertical="center" wrapText="1"/>
    </xf>
    <xf numFmtId="0" fontId="4" fillId="0" borderId="2" xfId="146" applyNumberFormat="1" applyFont="1" applyFill="1" applyBorder="1" applyAlignment="1">
      <alignment vertical="center" wrapText="1"/>
    </xf>
    <xf numFmtId="0" fontId="4" fillId="0" borderId="2" xfId="146" applyNumberFormat="1" applyFont="1" applyFill="1" applyBorder="1" applyAlignment="1" applyProtection="1">
      <alignment horizontal="left" vertical="center" wrapText="1"/>
    </xf>
    <xf numFmtId="0" fontId="4" fillId="0" borderId="2" xfId="146" applyNumberFormat="1" applyFont="1" applyFill="1" applyBorder="1" applyAlignment="1" applyProtection="1">
      <alignment vertical="center" wrapText="1"/>
    </xf>
    <xf numFmtId="0" fontId="4" fillId="0" borderId="2" xfId="167" applyNumberFormat="1" applyFont="1" applyFill="1" applyBorder="1" applyAlignment="1" applyProtection="1">
      <alignment vertical="center" wrapText="1"/>
    </xf>
    <xf numFmtId="0" fontId="4" fillId="0" borderId="2" xfId="146" applyFont="1" applyFill="1" applyBorder="1" applyAlignment="1" applyProtection="1">
      <alignment horizontal="left" vertical="center" wrapText="1"/>
    </xf>
    <xf numFmtId="192" fontId="4" fillId="0" borderId="2" xfId="146" applyNumberFormat="1" applyFont="1" applyFill="1" applyBorder="1" applyAlignment="1">
      <alignment horizontal="left" vertical="center" wrapText="1"/>
    </xf>
    <xf numFmtId="49" fontId="4" fillId="0" borderId="2" xfId="146" applyNumberFormat="1" applyFont="1" applyFill="1" applyBorder="1" applyAlignment="1" applyProtection="1">
      <alignment horizontal="left" vertical="center" wrapText="1"/>
    </xf>
    <xf numFmtId="0" fontId="4" fillId="0" borderId="2" xfId="146" applyNumberFormat="1" applyFont="1" applyFill="1" applyBorder="1" applyAlignment="1">
      <alignment wrapText="1"/>
    </xf>
    <xf numFmtId="0" fontId="4" fillId="0" borderId="2" xfId="146" applyFont="1" applyFill="1" applyBorder="1" applyAlignment="1">
      <alignment wrapText="1"/>
    </xf>
    <xf numFmtId="0" fontId="1" fillId="0" borderId="0" xfId="146" applyFont="1" applyFill="1" applyAlignment="1">
      <alignment horizontal="right" vertical="center" wrapText="1"/>
    </xf>
    <xf numFmtId="0" fontId="4" fillId="0" borderId="2" xfId="146" applyFont="1" applyFill="1" applyBorder="1" applyAlignment="1">
      <alignment horizontal="center" vertical="center" wrapText="1"/>
    </xf>
    <xf numFmtId="191" fontId="5" fillId="0" borderId="0" xfId="146" applyNumberFormat="1" applyFont="1" applyFill="1" applyAlignment="1">
      <alignment horizontal="right" wrapText="1"/>
    </xf>
    <xf numFmtId="191" fontId="3" fillId="0" borderId="0" xfId="146" applyNumberFormat="1" applyFont="1" applyFill="1" applyAlignment="1">
      <alignment wrapText="1"/>
    </xf>
    <xf numFmtId="191" fontId="1" fillId="0" borderId="0" xfId="146" applyNumberFormat="1" applyFont="1" applyFill="1" applyAlignment="1">
      <alignment wrapText="1"/>
    </xf>
    <xf numFmtId="193" fontId="1" fillId="0" borderId="0" xfId="146" applyNumberFormat="1" applyFont="1" applyFill="1" applyAlignment="1">
      <alignment wrapText="1"/>
    </xf>
    <xf numFmtId="0" fontId="6" fillId="0" borderId="0" xfId="162"/>
    <xf numFmtId="0" fontId="6" fillId="0" borderId="0" xfId="162" applyAlignment="1">
      <alignment horizontal="center"/>
    </xf>
    <xf numFmtId="0" fontId="7" fillId="0" borderId="0" xfId="162" applyFont="1" applyFill="1" applyBorder="1" applyAlignment="1">
      <alignment horizontal="center" vertical="center"/>
    </xf>
    <xf numFmtId="0" fontId="6" fillId="0" borderId="0" xfId="162" applyFill="1" applyBorder="1" applyAlignment="1">
      <alignment vertical="center"/>
    </xf>
    <xf numFmtId="0" fontId="8" fillId="0" borderId="0" xfId="162" applyFont="1" applyFill="1" applyBorder="1" applyAlignment="1">
      <alignment horizontal="right" vertical="center"/>
    </xf>
    <xf numFmtId="0" fontId="8" fillId="0" borderId="2" xfId="162" applyFont="1" applyFill="1" applyBorder="1" applyAlignment="1">
      <alignment horizontal="center" vertical="center"/>
    </xf>
    <xf numFmtId="0" fontId="0" fillId="0" borderId="2" xfId="162" applyFont="1" applyFill="1" applyBorder="1" applyAlignment="1">
      <alignment vertical="center"/>
    </xf>
    <xf numFmtId="0" fontId="6" fillId="0" borderId="2" xfId="162" applyFill="1" applyBorder="1" applyAlignment="1">
      <alignment horizontal="center" vertical="center"/>
    </xf>
    <xf numFmtId="0" fontId="6" fillId="0" borderId="2" xfId="162" applyFill="1" applyBorder="1" applyAlignment="1">
      <alignment vertical="center"/>
    </xf>
    <xf numFmtId="0" fontId="0" fillId="0" borderId="2" xfId="162" applyFont="1" applyFill="1" applyBorder="1" applyAlignment="1">
      <alignment vertical="center" wrapText="1"/>
    </xf>
    <xf numFmtId="0" fontId="0" fillId="0" borderId="0" xfId="171" applyFont="1" applyAlignment="1" applyProtection="1">
      <alignment vertical="center"/>
      <protection locked="0"/>
    </xf>
    <xf numFmtId="0" fontId="0" fillId="0" borderId="0" xfId="171" applyFont="1" applyFill="1" applyAlignment="1" applyProtection="1">
      <alignment vertical="center"/>
      <protection locked="0"/>
    </xf>
    <xf numFmtId="0" fontId="9" fillId="0" borderId="0" xfId="176" applyFont="1" applyBorder="1" applyAlignment="1" applyProtection="1">
      <alignment horizontal="center" vertical="center"/>
      <protection locked="0"/>
    </xf>
    <xf numFmtId="0" fontId="10" fillId="0" borderId="0" xfId="171" applyFont="1" applyAlignment="1" applyProtection="1">
      <alignment vertical="center"/>
      <protection locked="0"/>
    </xf>
    <xf numFmtId="0" fontId="11" fillId="0" borderId="0" xfId="171" applyFont="1" applyBorder="1" applyAlignment="1" applyProtection="1">
      <alignment horizontal="right" vertical="center"/>
      <protection locked="0"/>
    </xf>
    <xf numFmtId="0" fontId="12" fillId="0" borderId="2" xfId="171" applyFont="1" applyBorder="1" applyAlignment="1" applyProtection="1">
      <alignment horizontal="center" vertical="center" wrapText="1"/>
      <protection locked="0"/>
    </xf>
    <xf numFmtId="0" fontId="8" fillId="0" borderId="2" xfId="173" applyFont="1" applyFill="1" applyBorder="1" applyAlignment="1" applyProtection="1">
      <alignment horizontal="center" vertical="center" wrapText="1"/>
      <protection locked="0"/>
    </xf>
    <xf numFmtId="0" fontId="12" fillId="0" borderId="2" xfId="171" applyFont="1" applyBorder="1" applyAlignment="1" applyProtection="1">
      <alignment horizontal="left" vertical="center"/>
      <protection locked="0"/>
    </xf>
    <xf numFmtId="190" fontId="13" fillId="0" borderId="2" xfId="173" applyNumberFormat="1" applyFont="1" applyFill="1" applyBorder="1" applyAlignment="1" applyProtection="1">
      <alignment horizontal="center" vertical="center"/>
      <protection locked="0"/>
    </xf>
    <xf numFmtId="0" fontId="14" fillId="0" borderId="2" xfId="171" applyFont="1" applyBorder="1" applyAlignment="1" applyProtection="1">
      <alignment horizontal="left" vertical="center" wrapText="1"/>
      <protection locked="0"/>
    </xf>
    <xf numFmtId="0" fontId="14" fillId="0" borderId="2" xfId="171" applyFont="1" applyBorder="1" applyAlignment="1" applyProtection="1">
      <alignment horizontal="left" vertical="center"/>
      <protection locked="0"/>
    </xf>
    <xf numFmtId="0" fontId="12" fillId="0" borderId="2" xfId="171" applyFont="1" applyFill="1" applyBorder="1" applyAlignment="1" applyProtection="1">
      <alignment horizontal="left" vertical="center"/>
      <protection locked="0"/>
    </xf>
    <xf numFmtId="190" fontId="15" fillId="0" borderId="2" xfId="173" applyNumberFormat="1" applyFont="1" applyFill="1" applyBorder="1" applyAlignment="1" applyProtection="1">
      <alignment horizontal="center" vertical="center"/>
      <protection locked="0"/>
    </xf>
    <xf numFmtId="0" fontId="8" fillId="0" borderId="0" xfId="171" applyFont="1" applyAlignment="1" applyProtection="1">
      <alignment vertical="center"/>
      <protection locked="0"/>
    </xf>
    <xf numFmtId="0" fontId="0" fillId="0" borderId="0" xfId="171" applyFont="1" applyFill="1" applyAlignment="1" applyProtection="1">
      <alignment horizontal="center" vertical="center"/>
      <protection locked="0"/>
    </xf>
    <xf numFmtId="0" fontId="8" fillId="0" borderId="0" xfId="171" applyFont="1" applyFill="1" applyAlignment="1" applyProtection="1">
      <alignment horizontal="right" vertical="center"/>
      <protection locked="0"/>
    </xf>
    <xf numFmtId="0" fontId="16" fillId="0" borderId="2" xfId="173"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8" fillId="0" borderId="2" xfId="0" applyFont="1" applyFill="1" applyBorder="1" applyAlignment="1">
      <alignment horizontal="center" vertical="center"/>
    </xf>
    <xf numFmtId="0" fontId="0" fillId="0" borderId="2" xfId="0" applyFill="1" applyBorder="1" applyAlignment="1">
      <alignment horizontal="left" vertical="center"/>
    </xf>
    <xf numFmtId="0" fontId="0" fillId="0" borderId="2" xfId="0" applyFill="1" applyBorder="1" applyAlignment="1">
      <alignment horizontal="center" vertical="center"/>
    </xf>
    <xf numFmtId="0" fontId="0" fillId="0" borderId="2" xfId="0" applyFont="1" applyFill="1" applyBorder="1" applyAlignment="1">
      <alignment horizontal="left" vertical="center"/>
    </xf>
    <xf numFmtId="0" fontId="0" fillId="0" borderId="2" xfId="0" applyFill="1" applyBorder="1" applyAlignment="1">
      <alignment vertical="center"/>
    </xf>
    <xf numFmtId="0" fontId="17" fillId="0" borderId="0" xfId="0" applyFont="1" applyFill="1" applyBorder="1" applyAlignment="1">
      <alignment horizontal="center" vertical="center"/>
    </xf>
    <xf numFmtId="0" fontId="8" fillId="0" borderId="0" xfId="169" applyFont="1" applyFill="1" applyAlignment="1" applyProtection="1">
      <alignment vertical="center"/>
      <protection locked="0"/>
    </xf>
    <xf numFmtId="0" fontId="0" fillId="0" borderId="0" xfId="169" applyFont="1" applyFill="1" applyAlignment="1" applyProtection="1">
      <alignment vertical="center" shrinkToFit="1"/>
      <protection locked="0"/>
    </xf>
    <xf numFmtId="0" fontId="0" fillId="0" borderId="0" xfId="169" applyFont="1" applyFill="1" applyAlignment="1" applyProtection="1">
      <alignment vertical="center"/>
      <protection locked="0"/>
    </xf>
    <xf numFmtId="0" fontId="18" fillId="0" borderId="0" xfId="175" applyFont="1" applyFill="1" applyBorder="1" applyAlignment="1" applyProtection="1">
      <alignment horizontal="center" vertical="center"/>
      <protection locked="0"/>
    </xf>
    <xf numFmtId="0" fontId="11" fillId="0" borderId="0" xfId="169" applyFont="1" applyFill="1" applyAlignment="1" applyProtection="1">
      <alignment vertical="center" shrinkToFit="1"/>
      <protection locked="0"/>
    </xf>
    <xf numFmtId="0" fontId="19" fillId="0" borderId="0" xfId="169" applyFont="1" applyFill="1" applyAlignment="1" applyProtection="1">
      <alignment vertical="center"/>
      <protection locked="0"/>
    </xf>
    <xf numFmtId="0" fontId="11" fillId="0" borderId="0" xfId="170" applyFont="1" applyBorder="1" applyAlignment="1" applyProtection="1">
      <alignment horizontal="right" vertical="center"/>
      <protection locked="0"/>
    </xf>
    <xf numFmtId="0" fontId="11" fillId="0" borderId="3" xfId="153" applyFont="1" applyFill="1" applyBorder="1" applyAlignment="1" applyProtection="1">
      <alignment horizontal="center" vertical="center" shrinkToFit="1"/>
      <protection locked="0"/>
    </xf>
    <xf numFmtId="0" fontId="11" fillId="0" borderId="5" xfId="153" applyFont="1" applyFill="1" applyBorder="1" applyAlignment="1" applyProtection="1">
      <alignment horizontal="center" vertical="center" wrapText="1"/>
      <protection locked="0"/>
    </xf>
    <xf numFmtId="0" fontId="11" fillId="0" borderId="6" xfId="153" applyFont="1" applyFill="1" applyBorder="1" applyAlignment="1" applyProtection="1">
      <alignment horizontal="center" vertical="center" wrapText="1"/>
      <protection locked="0"/>
    </xf>
    <xf numFmtId="0" fontId="11" fillId="0" borderId="3" xfId="153" applyFont="1" applyFill="1" applyBorder="1" applyAlignment="1" applyProtection="1">
      <alignment horizontal="center" vertical="center" wrapText="1"/>
      <protection locked="0"/>
    </xf>
    <xf numFmtId="0" fontId="11" fillId="0" borderId="4" xfId="153" applyFont="1" applyFill="1" applyBorder="1" applyAlignment="1" applyProtection="1">
      <alignment horizontal="center" vertical="center" shrinkToFit="1"/>
      <protection locked="0"/>
    </xf>
    <xf numFmtId="0" fontId="11" fillId="0" borderId="2" xfId="153" applyFont="1" applyFill="1" applyBorder="1" applyAlignment="1" applyProtection="1">
      <alignment horizontal="center" vertical="center" wrapText="1"/>
      <protection locked="0"/>
    </xf>
    <xf numFmtId="0" fontId="11" fillId="0" borderId="4" xfId="153" applyFont="1" applyFill="1" applyBorder="1" applyAlignment="1" applyProtection="1">
      <alignment horizontal="center" vertical="center" wrapText="1"/>
      <protection locked="0"/>
    </xf>
    <xf numFmtId="0" fontId="19" fillId="0" borderId="2" xfId="153" applyFont="1" applyFill="1" applyBorder="1" applyAlignment="1" applyProtection="1">
      <alignment horizontal="left" vertical="center" shrinkToFit="1"/>
      <protection locked="0"/>
    </xf>
    <xf numFmtId="190" fontId="20" fillId="0" borderId="2" xfId="153" applyNumberFormat="1" applyFont="1" applyFill="1" applyBorder="1" applyAlignment="1" applyProtection="1">
      <alignment horizontal="center" vertical="center"/>
      <protection locked="0"/>
    </xf>
    <xf numFmtId="0" fontId="11" fillId="0" borderId="2" xfId="153" applyFont="1" applyFill="1" applyBorder="1" applyAlignment="1" applyProtection="1">
      <alignment horizontal="center" vertical="center" shrinkToFit="1"/>
      <protection locked="0"/>
    </xf>
    <xf numFmtId="190" fontId="21" fillId="0" borderId="2" xfId="153" applyNumberFormat="1" applyFont="1" applyFill="1" applyBorder="1" applyAlignment="1" applyProtection="1">
      <alignment horizontal="center" vertical="center"/>
      <protection locked="0"/>
    </xf>
    <xf numFmtId="0" fontId="0" fillId="0" borderId="0" xfId="173" applyFont="1" applyProtection="1">
      <protection locked="0"/>
    </xf>
    <xf numFmtId="0" fontId="0" fillId="0" borderId="0" xfId="173" applyFont="1"/>
    <xf numFmtId="0" fontId="0" fillId="0" borderId="0" xfId="173" applyFont="1" applyFill="1"/>
    <xf numFmtId="0" fontId="9" fillId="2" borderId="0" xfId="176" applyFont="1" applyFill="1" applyBorder="1" applyAlignment="1" applyProtection="1">
      <alignment horizontal="center" vertical="center"/>
      <protection locked="0"/>
    </xf>
    <xf numFmtId="0" fontId="22" fillId="0" borderId="0" xfId="176" applyFont="1" applyBorder="1" applyAlignment="1" applyProtection="1">
      <alignment horizontal="center" vertical="center"/>
      <protection locked="0"/>
    </xf>
    <xf numFmtId="0" fontId="18" fillId="0" borderId="0" xfId="176" applyFont="1" applyBorder="1" applyAlignment="1" applyProtection="1">
      <alignment horizontal="center" vertical="center"/>
      <protection locked="0"/>
    </xf>
    <xf numFmtId="0" fontId="23" fillId="0" borderId="0" xfId="173" applyFont="1" applyFill="1"/>
    <xf numFmtId="0" fontId="24" fillId="0" borderId="2" xfId="173" applyFont="1" applyBorder="1" applyAlignment="1">
      <alignment horizontal="center" vertical="center" wrapText="1"/>
    </xf>
    <xf numFmtId="0" fontId="25" fillId="0" borderId="2" xfId="173" applyFont="1" applyBorder="1" applyAlignment="1">
      <alignment horizontal="center" vertical="center" wrapText="1"/>
    </xf>
    <xf numFmtId="0" fontId="25" fillId="0" borderId="2" xfId="173" applyFont="1" applyFill="1" applyBorder="1" applyAlignment="1">
      <alignment horizontal="center" vertical="center" wrapText="1"/>
    </xf>
    <xf numFmtId="0" fontId="24" fillId="0" borderId="2" xfId="173" applyFont="1" applyBorder="1" applyAlignment="1" applyProtection="1">
      <alignment horizontal="center" vertical="center" wrapText="1"/>
      <protection locked="0"/>
    </xf>
    <xf numFmtId="190" fontId="25" fillId="0" borderId="2" xfId="173" applyNumberFormat="1" applyFont="1" applyBorder="1" applyAlignment="1">
      <alignment horizontal="center" vertical="center" wrapText="1"/>
    </xf>
    <xf numFmtId="190" fontId="25" fillId="0" borderId="2" xfId="173" applyNumberFormat="1" applyFont="1" applyFill="1" applyBorder="1" applyAlignment="1">
      <alignment horizontal="center" vertical="center" wrapText="1"/>
    </xf>
    <xf numFmtId="194" fontId="26" fillId="0" borderId="2" xfId="173" applyNumberFormat="1" applyFont="1" applyBorder="1" applyAlignment="1" applyProtection="1">
      <alignment horizontal="center" vertical="center"/>
      <protection locked="0"/>
    </xf>
    <xf numFmtId="0" fontId="24" fillId="0" borderId="2" xfId="173" applyFont="1" applyBorder="1" applyAlignment="1" applyProtection="1">
      <alignment horizontal="left" vertical="center" wrapText="1"/>
      <protection locked="0"/>
    </xf>
    <xf numFmtId="190" fontId="27" fillId="0" borderId="2" xfId="173" applyNumberFormat="1" applyFont="1" applyBorder="1" applyAlignment="1" applyProtection="1">
      <alignment horizontal="center" vertical="center"/>
      <protection locked="0"/>
    </xf>
    <xf numFmtId="190" fontId="27" fillId="0" borderId="2" xfId="173" applyNumberFormat="1" applyFont="1" applyFill="1" applyBorder="1" applyAlignment="1" applyProtection="1">
      <alignment horizontal="center" vertical="center"/>
      <protection locked="0"/>
    </xf>
    <xf numFmtId="0" fontId="28" fillId="0" borderId="2" xfId="173" applyFont="1" applyBorder="1" applyAlignment="1" applyProtection="1">
      <alignment horizontal="left" vertical="center" wrapText="1"/>
      <protection locked="0"/>
    </xf>
    <xf numFmtId="0" fontId="24" fillId="0" borderId="2" xfId="173" applyFont="1" applyBorder="1" applyAlignment="1" applyProtection="1">
      <alignment horizontal="left" vertical="center" shrinkToFit="1"/>
      <protection locked="0"/>
    </xf>
    <xf numFmtId="190" fontId="26" fillId="0" borderId="2" xfId="173" applyNumberFormat="1" applyFont="1" applyBorder="1" applyAlignment="1" applyProtection="1">
      <alignment horizontal="center" vertical="center"/>
      <protection locked="0"/>
    </xf>
    <xf numFmtId="190" fontId="26" fillId="0" borderId="2" xfId="173" applyNumberFormat="1" applyFont="1" applyFill="1" applyBorder="1" applyAlignment="1" applyProtection="1">
      <alignment horizontal="center" vertical="center"/>
      <protection locked="0"/>
    </xf>
    <xf numFmtId="0" fontId="24" fillId="0" borderId="2" xfId="173" applyFont="1" applyFill="1" applyBorder="1" applyAlignment="1" applyProtection="1">
      <alignment horizontal="left" vertical="center" shrinkToFit="1"/>
      <protection locked="0"/>
    </xf>
    <xf numFmtId="0" fontId="28" fillId="0" borderId="2" xfId="173" applyFont="1" applyFill="1" applyBorder="1" applyAlignment="1" applyProtection="1">
      <alignment horizontal="left" vertical="center" wrapText="1"/>
      <protection locked="0"/>
    </xf>
    <xf numFmtId="0" fontId="24" fillId="0" borderId="2" xfId="173" applyFont="1" applyFill="1" applyBorder="1" applyAlignment="1" applyProtection="1">
      <alignment horizontal="left" vertical="center" wrapText="1"/>
      <protection locked="0"/>
    </xf>
    <xf numFmtId="9" fontId="28" fillId="0" borderId="2" xfId="173" applyNumberFormat="1" applyFont="1" applyBorder="1" applyAlignment="1" applyProtection="1">
      <alignment vertical="center"/>
      <protection locked="0"/>
    </xf>
    <xf numFmtId="0" fontId="24" fillId="0" borderId="2" xfId="173" applyFont="1" applyBorder="1" applyAlignment="1" applyProtection="1">
      <alignment vertical="center"/>
      <protection locked="0"/>
    </xf>
    <xf numFmtId="0" fontId="0" fillId="0" borderId="0" xfId="173" applyFont="1" applyFill="1" applyProtection="1">
      <protection locked="0"/>
    </xf>
    <xf numFmtId="0" fontId="8" fillId="0" borderId="0" xfId="173" applyFont="1" applyProtection="1">
      <protection locked="0"/>
    </xf>
    <xf numFmtId="0" fontId="18" fillId="0" borderId="0" xfId="176" applyFont="1" applyFill="1" applyBorder="1" applyAlignment="1" applyProtection="1">
      <alignment horizontal="center" vertical="center"/>
      <protection locked="0"/>
    </xf>
    <xf numFmtId="0" fontId="11" fillId="0" borderId="2" xfId="173" applyFont="1" applyBorder="1" applyAlignment="1">
      <alignment horizontal="center" vertical="center" wrapText="1"/>
    </xf>
    <xf numFmtId="0" fontId="11" fillId="0" borderId="2" xfId="173" applyFont="1" applyBorder="1" applyAlignment="1" applyProtection="1">
      <alignment horizontal="center" vertical="center" wrapText="1"/>
      <protection locked="0"/>
    </xf>
    <xf numFmtId="0" fontId="11" fillId="0" borderId="2" xfId="173" applyFont="1" applyBorder="1" applyAlignment="1" applyProtection="1">
      <alignment horizontal="left" vertical="center" wrapText="1"/>
      <protection locked="0"/>
    </xf>
    <xf numFmtId="0" fontId="19" fillId="0" borderId="2" xfId="173" applyFont="1" applyBorder="1" applyAlignment="1" applyProtection="1">
      <alignment vertical="center"/>
      <protection locked="0"/>
    </xf>
    <xf numFmtId="0" fontId="19" fillId="0" borderId="2" xfId="173" applyFont="1" applyBorder="1" applyAlignment="1" applyProtection="1">
      <alignment horizontal="left" vertical="center" wrapText="1"/>
      <protection locked="0"/>
    </xf>
    <xf numFmtId="0" fontId="11" fillId="0" borderId="2" xfId="173" applyFont="1" applyBorder="1" applyAlignment="1" applyProtection="1">
      <alignment vertical="center"/>
      <protection locked="0"/>
    </xf>
    <xf numFmtId="0" fontId="11" fillId="0" borderId="2" xfId="173" applyFont="1" applyBorder="1" applyAlignment="1" applyProtection="1">
      <alignment horizontal="center" vertical="center"/>
      <protection locked="0"/>
    </xf>
    <xf numFmtId="0" fontId="11" fillId="0" borderId="2" xfId="173" applyFont="1" applyBorder="1" applyAlignment="1" applyProtection="1">
      <alignment horizontal="left" vertical="center"/>
      <protection locked="0"/>
    </xf>
    <xf numFmtId="0" fontId="19" fillId="0" borderId="2" xfId="173" applyFont="1" applyBorder="1" applyProtection="1">
      <protection locked="0"/>
    </xf>
    <xf numFmtId="0" fontId="6" fillId="0" borderId="0" xfId="173" applyFill="1" applyProtection="1">
      <protection locked="0"/>
    </xf>
    <xf numFmtId="0" fontId="0" fillId="0" borderId="0" xfId="173" applyFont="1" applyFill="1" applyAlignment="1">
      <alignment vertical="center"/>
    </xf>
    <xf numFmtId="0" fontId="0" fillId="0" borderId="0" xfId="173" applyFont="1" applyFill="1" applyAlignment="1">
      <alignment horizontal="center" vertical="center"/>
    </xf>
    <xf numFmtId="0" fontId="9" fillId="0" borderId="0" xfId="176" applyFont="1" applyFill="1" applyAlignment="1" applyProtection="1">
      <alignment horizontal="center" vertical="center"/>
      <protection locked="0"/>
    </xf>
    <xf numFmtId="0" fontId="9" fillId="2" borderId="0" xfId="176" applyFont="1" applyFill="1" applyAlignment="1" applyProtection="1">
      <alignment horizontal="center" vertical="center"/>
      <protection locked="0"/>
    </xf>
    <xf numFmtId="0" fontId="19" fillId="0" borderId="0" xfId="173" applyFont="1" applyFill="1" applyAlignment="1">
      <alignment vertical="center"/>
    </xf>
    <xf numFmtId="0" fontId="19" fillId="0" borderId="0" xfId="173" applyFont="1" applyFill="1" applyAlignment="1">
      <alignment horizontal="center" vertical="center"/>
    </xf>
    <xf numFmtId="0" fontId="11" fillId="0" borderId="0" xfId="170" applyFont="1" applyFill="1" applyBorder="1" applyAlignment="1" applyProtection="1">
      <alignment horizontal="right" vertical="center"/>
      <protection locked="0"/>
    </xf>
    <xf numFmtId="0" fontId="11" fillId="0" borderId="2" xfId="173" applyFont="1" applyFill="1" applyBorder="1" applyAlignment="1">
      <alignment horizontal="center" vertical="center" wrapText="1"/>
    </xf>
    <xf numFmtId="0" fontId="11" fillId="0" borderId="2" xfId="173" applyFont="1" applyFill="1" applyBorder="1" applyAlignment="1">
      <alignment horizontal="left" vertical="center"/>
    </xf>
    <xf numFmtId="194" fontId="26" fillId="0" borderId="2" xfId="173" applyNumberFormat="1" applyFont="1" applyFill="1" applyBorder="1" applyAlignment="1" applyProtection="1">
      <alignment horizontal="center" vertical="center"/>
      <protection locked="0"/>
    </xf>
    <xf numFmtId="0" fontId="11" fillId="0" borderId="2" xfId="173" applyFont="1" applyFill="1" applyBorder="1" applyAlignment="1">
      <alignment vertical="center"/>
    </xf>
    <xf numFmtId="0" fontId="19" fillId="0" borderId="2" xfId="173" applyFont="1" applyFill="1" applyBorder="1" applyAlignment="1">
      <alignment vertical="center"/>
    </xf>
    <xf numFmtId="0" fontId="19" fillId="0" borderId="2" xfId="173" applyFont="1" applyFill="1" applyBorder="1" applyAlignment="1" applyProtection="1">
      <alignment horizontal="left" vertical="center" wrapText="1"/>
      <protection locked="0"/>
    </xf>
    <xf numFmtId="0" fontId="19" fillId="0" borderId="2" xfId="173" applyFont="1" applyFill="1" applyBorder="1" applyAlignment="1" applyProtection="1">
      <alignment vertical="center"/>
      <protection locked="0"/>
    </xf>
    <xf numFmtId="0" fontId="11" fillId="0" borderId="2" xfId="173" applyFont="1" applyFill="1" applyBorder="1" applyAlignment="1">
      <alignment horizontal="center" vertical="center"/>
    </xf>
    <xf numFmtId="0" fontId="0" fillId="0" borderId="0" xfId="0" applyProtection="1">
      <protection locked="0"/>
    </xf>
    <xf numFmtId="0" fontId="29" fillId="0" borderId="0" xfId="0" applyFont="1" applyBorder="1" applyAlignment="1" applyProtection="1">
      <alignment horizontal="left"/>
      <protection locked="0"/>
    </xf>
    <xf numFmtId="0" fontId="30" fillId="0" borderId="0" xfId="0" applyFont="1" applyBorder="1" applyAlignment="1" applyProtection="1">
      <alignment horizontal="left"/>
      <protection locked="0"/>
    </xf>
    <xf numFmtId="0" fontId="31" fillId="0" borderId="0" xfId="0" applyFont="1" applyAlignment="1" applyProtection="1">
      <alignment horizontal="center"/>
      <protection locked="0"/>
    </xf>
    <xf numFmtId="0" fontId="32" fillId="0" borderId="0" xfId="0" applyFont="1" applyAlignment="1" applyProtection="1">
      <alignment horizontal="center"/>
      <protection locked="0"/>
    </xf>
    <xf numFmtId="0" fontId="33" fillId="0" borderId="0" xfId="0" applyFont="1" applyAlignment="1" applyProtection="1">
      <alignment horizontal="center"/>
      <protection locked="0"/>
    </xf>
    <xf numFmtId="31" fontId="9" fillId="0" borderId="0" xfId="0" applyNumberFormat="1" applyFont="1" applyAlignment="1" applyProtection="1">
      <alignment horizontal="center"/>
      <protection locked="0"/>
    </xf>
    <xf numFmtId="195" fontId="34" fillId="0" borderId="0" xfId="0" applyNumberFormat="1" applyFont="1" applyAlignment="1" applyProtection="1">
      <alignment horizontal="center" vertical="center"/>
      <protection locked="0"/>
    </xf>
  </cellXfs>
  <cellStyles count="23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Book1" xfId="49"/>
    <cellStyle name="_ET_STYLE_NoName_00_" xfId="50"/>
    <cellStyle name="_ET_STYLE_NoName_00__2016年苍南县财政收支预算草案20160225(终稿有财政总收入打印)" xfId="51"/>
    <cellStyle name="_ET_STYLE_NoName_00__2016年苍南县财政收支预算调整表20161027（国税减5000万地税增2800万财政增2000万）" xfId="52"/>
    <cellStyle name="_ET_STYLE_NoName_00__2017年苍南县财政收支预算表2017.1.4" xfId="53"/>
    <cellStyle name="_ET_STYLE_NoName_00__2017年苍南县财政收支预算草案20170101(我的底稿)" xfId="54"/>
    <cellStyle name="_ET_STYLE_NoName_00__2017年社会保险基金预算表" xfId="55"/>
    <cellStyle name="_ET_STYLE_NoName_00__2017年社会保险基金预算调整表" xfId="56"/>
    <cellStyle name="_ET_STYLE_NoName_00__2017年社会保险基金预算调整表(2)" xfId="57"/>
    <cellStyle name="6mal" xfId="58"/>
    <cellStyle name="args.style" xfId="59"/>
    <cellStyle name="Comma [0]_!!!GO" xfId="60"/>
    <cellStyle name="Comma_!!!GO" xfId="61"/>
    <cellStyle name="Currency [0]_!!!GO" xfId="62"/>
    <cellStyle name="Currency_!!!GO" xfId="63"/>
    <cellStyle name="Grey" xfId="64"/>
    <cellStyle name="Header1" xfId="65"/>
    <cellStyle name="Header2" xfId="66"/>
    <cellStyle name="Input [yellow]" xfId="67"/>
    <cellStyle name="Input Cells" xfId="68"/>
    <cellStyle name="Linked Cells" xfId="69"/>
    <cellStyle name="Millares [0]_96 Risk" xfId="70"/>
    <cellStyle name="Millares_96 Risk" xfId="71"/>
    <cellStyle name="Milliers [0]_!!!GO" xfId="72"/>
    <cellStyle name="Milliers_!!!GO" xfId="73"/>
    <cellStyle name="Moneda [0]_96 Risk" xfId="74"/>
    <cellStyle name="Moneda_96 Risk" xfId="75"/>
    <cellStyle name="Mon閠aire [0]_!!!GO" xfId="76"/>
    <cellStyle name="Mon閠aire_!!!GO" xfId="77"/>
    <cellStyle name="no dec" xfId="78"/>
    <cellStyle name="Normal" xfId="79"/>
    <cellStyle name="Normal - Style1" xfId="80"/>
    <cellStyle name="Normal_!!!GO" xfId="81"/>
    <cellStyle name="per.style" xfId="82"/>
    <cellStyle name="Percent [2]" xfId="83"/>
    <cellStyle name="Percent_!!!GO" xfId="84"/>
    <cellStyle name="Pourcentage_pldt" xfId="85"/>
    <cellStyle name="PSChar" xfId="86"/>
    <cellStyle name="PSDate" xfId="87"/>
    <cellStyle name="PSDec" xfId="88"/>
    <cellStyle name="PSHeading" xfId="89"/>
    <cellStyle name="PSInt" xfId="90"/>
    <cellStyle name="PSSpacer" xfId="91"/>
    <cellStyle name="sstot" xfId="92"/>
    <cellStyle name="Standard_AREAS" xfId="93"/>
    <cellStyle name="t" xfId="94"/>
    <cellStyle name="t_HVAC Equipment (3)" xfId="95"/>
    <cellStyle name="百分比 2" xfId="96"/>
    <cellStyle name="百分比 2 2" xfId="97"/>
    <cellStyle name="捠壿 [0.00]_Region Orders (2)" xfId="98"/>
    <cellStyle name="捠壿_Region Orders (2)" xfId="99"/>
    <cellStyle name="差_0105苍南县部门项目支出预算表" xfId="100"/>
    <cellStyle name="差_0105苍南县部门项目支出预算表 2" xfId="101"/>
    <cellStyle name="差_0105苍南县部门项目支出预算表_2017年苍南县财政收支预算草案20170117(定稿含5万元以下项目)" xfId="102"/>
    <cellStyle name="差_0105苍南县部门项目支出预算表_2017年苍南县财政收支预算草案20170117(定稿含5万元以下项目) 2" xfId="103"/>
    <cellStyle name="差_0105苍南县部门项目支出预算表_2017年苍南县财政收支预算草案20170117(定稿含5万元以下项目)_2017年预算调整支出部分20170928" xfId="104"/>
    <cellStyle name="差_0105苍南县部门项目支出预算表_2017年苍南县财政收支预算草案20170117(定稿含5万元以下项目)_2017年预算调整支出部分20170928 2" xfId="105"/>
    <cellStyle name="差_2016年苍南县财政收支预算草案20160108(我的底稿)" xfId="106"/>
    <cellStyle name="差_2016年苍南县财政收支预算草案20160108(我的底稿) 2" xfId="107"/>
    <cellStyle name="差_2016年苍南县财政收支预算草案20160108(我的底稿)_2017年苍南县财政收支预算草案20170117(定稿含5万元以下项目)" xfId="108"/>
    <cellStyle name="差_2016年苍南县财政收支预算草案20160108(我的底稿)_2017年苍南县财政收支预算草案20170117(定稿含5万元以下项目) 2" xfId="109"/>
    <cellStyle name="差_2016年苍南县财政收支预算草案20160108(我的底稿)_2017年苍南县财政收支预算草案20170117(定稿含5万元以下项目)_2017年预算调整支出部分20170928" xfId="110"/>
    <cellStyle name="差_2016年苍南县财政收支预算草案20160108(我的底稿)_2017年苍南县财政收支预算草案20170117(定稿含5万元以下项目)_2017年预算调整支出部分20170928 2" xfId="111"/>
    <cellStyle name="差_2016年苍南县财政收支预算草案20160225(终稿有财政总收入打印)" xfId="112"/>
    <cellStyle name="差_2016年苍南县财政收支预算草案20160225(终稿有财政总收入打印) 2" xfId="113"/>
    <cellStyle name="差_2016年苍南县财政收支预算调整表20161027（国税减5000万地税增2800万财政增2000万）" xfId="114"/>
    <cellStyle name="差_2016年苍南县财政收支预算调整表20161027（国税减5000万地税增2800万财政增2000万） 2" xfId="115"/>
    <cellStyle name="差_2017年苍南县财政收支预算表2017.1.4" xfId="116"/>
    <cellStyle name="差_2017年苍南县财政收支预算表2017.1.4 2" xfId="117"/>
    <cellStyle name="差_2017年苍南县财政收支预算表2017.1.4_2017年苍南县财政收支预算草案20170117(定稿含5万元以下项目)" xfId="118"/>
    <cellStyle name="差_2017年苍南县财政收支预算表2017.1.4_2017年苍南县财政收支预算草案20170117(定稿含5万元以下项目) 2" xfId="119"/>
    <cellStyle name="差_2017年苍南县财政收支预算表2017.1.4_2017年苍南县财政收支预算草案20170117(定稿含5万元以下项目)_2017年预算调整支出部分20170928" xfId="120"/>
    <cellStyle name="差_2017年苍南县财政收支预算表2017.1.4_2017年苍南县财政收支预算草案20170117(定稿含5万元以下项目)_2017年预算调整支出部分20170928 2" xfId="121"/>
    <cellStyle name="差_2017年苍南县财政收支预算草案20170101(我的底稿)" xfId="122"/>
    <cellStyle name="差_2017年苍南县财政收支预算草案20170101(我的底稿) 2" xfId="123"/>
    <cellStyle name="差_2017年社会保险基金预算调整表" xfId="124"/>
    <cellStyle name="差_2017年社会保险基金预算调整表 2" xfId="125"/>
    <cellStyle name="差_2017年社会保险基金预算调整表(2)" xfId="126"/>
    <cellStyle name="差_2017年社会保险基金预算调整表(2) 2" xfId="127"/>
    <cellStyle name="差_关于编制2016年地方预算的通知20151223（苍南县）" xfId="128"/>
    <cellStyle name="差_关于编制2016年地方预算的通知20151223（苍南县） 2" xfId="129"/>
    <cellStyle name="差_乡镇统发200711new" xfId="130"/>
    <cellStyle name="差_乡镇统发200711new 2" xfId="131"/>
    <cellStyle name="差_乡镇统发200711new_0105苍南县部门项目支出预算表" xfId="132"/>
    <cellStyle name="差_乡镇统发200711new_0105苍南县部门项目支出预算表 2" xfId="133"/>
    <cellStyle name="差_乡镇统发200711new_0105苍南县部门项目支出预算表_2017年苍南县财政收支预算草案20170117(定稿含5万元以下项目)" xfId="134"/>
    <cellStyle name="差_乡镇统发200711new_0105苍南县部门项目支出预算表_2017年苍南县财政收支预算草案20170117(定稿含5万元以下项目) 2" xfId="135"/>
    <cellStyle name="差_乡镇统发200711new_0105苍南县部门项目支出预算表_2017年苍南县财政收支预算草案20170117(定稿含5万元以下项目)_2017年预算调整支出部分20170928" xfId="136"/>
    <cellStyle name="差_乡镇统发200711new_0105苍南县部门项目支出预算表_2017年苍南县财政收支预算草案20170117(定稿含5万元以下项目)_2017年预算调整支出部分20170928 2" xfId="137"/>
    <cellStyle name="差_乡镇统发200711new_2016年苍南县财政收支预算草案20160108(我的底稿)" xfId="138"/>
    <cellStyle name="差_乡镇统发200711new_2016年苍南县财政收支预算草案20160108(我的底稿) 2" xfId="139"/>
    <cellStyle name="差_乡镇统发200711new_2016年苍南县财政收支预算草案20160108(我的底稿)_2017年苍南县财政收支预算草案20170117(定稿含5万元以下项目)" xfId="140"/>
    <cellStyle name="差_乡镇统发200711new_2016年苍南县财政收支预算草案20160108(我的底稿)_2017年苍南县财政收支预算草案20170117(定稿含5万元以下项目) 2" xfId="141"/>
    <cellStyle name="差_乡镇统发200711new_2016年苍南县财政收支预算草案20160108(我的底稿)_2017年苍南县财政收支预算草案20170117(定稿含5万元以下项目)_2017年预算调整支出部分20170928" xfId="142"/>
    <cellStyle name="差_乡镇统发200711new_2016年苍南县财政收支预算草案20160108(我的底稿)_2017年苍南县财政收支预算草案20170117(定稿含5万元以下项目)_2017年预算调整支出部分20170928 2" xfId="143"/>
    <cellStyle name="常规 10" xfId="144"/>
    <cellStyle name="常规 10 2" xfId="145"/>
    <cellStyle name="常规 11" xfId="146"/>
    <cellStyle name="常规 12" xfId="147"/>
    <cellStyle name="常规 13" xfId="148"/>
    <cellStyle name="常规 2" xfId="149"/>
    <cellStyle name="常规 2 2" xfId="150"/>
    <cellStyle name="常规 2 2 2" xfId="151"/>
    <cellStyle name="常规 2 3" xfId="152"/>
    <cellStyle name="常规 2 4" xfId="153"/>
    <cellStyle name="常规 2_0105苍南县部门项目支出预算表" xfId="154"/>
    <cellStyle name="常规 3" xfId="155"/>
    <cellStyle name="常规 3 2" xfId="156"/>
    <cellStyle name="常规 3 2 2" xfId="157"/>
    <cellStyle name="常规 3 3" xfId="158"/>
    <cellStyle name="常规 3_2016年苍南县财政收支预算草案20160108(我的底稿)" xfId="159"/>
    <cellStyle name="常规 4" xfId="160"/>
    <cellStyle name="常规 4 2" xfId="161"/>
    <cellStyle name="常规 5" xfId="162"/>
    <cellStyle name="常规 5 2" xfId="163"/>
    <cellStyle name="常规 5 3" xfId="164"/>
    <cellStyle name="常规 6" xfId="165"/>
    <cellStyle name="常规 7" xfId="166"/>
    <cellStyle name="常规 8" xfId="167"/>
    <cellStyle name="常规 9" xfId="168"/>
    <cellStyle name="常规_2007年苍南县财政收支预算(2007年1月25日县人常委会议）" xfId="169"/>
    <cellStyle name="常规_2007年苍南县财政收支预算(2007年1月25日县人常委会议）_2017年苍南县财政收支预算草案20170101(我的底稿)" xfId="170"/>
    <cellStyle name="常规_2007年苍南县财政收支预算(2007年1月25日县人大常委会议）_2017年苍南县财政收支预算表2017.1.4" xfId="171"/>
    <cellStyle name="常规_2011年预算二上汇总表（吕祥发）" xfId="172"/>
    <cellStyle name="常规_2017年苍南县财政收支预算表2017.1.4" xfId="173"/>
    <cellStyle name="常规_基金表" xfId="174"/>
    <cellStyle name="常规_人大报告附表" xfId="175"/>
    <cellStyle name="常规_人大报告附表_2017年苍南县财政收支预算表2017.1.4" xfId="176"/>
    <cellStyle name="常规_县府办明细" xfId="177"/>
    <cellStyle name="好_0105苍南县部门项目支出预算表" xfId="178"/>
    <cellStyle name="好_0105苍南县部门项目支出预算表 2" xfId="179"/>
    <cellStyle name="好_0105苍南县部门项目支出预算表_2017年苍南县财政收支预算草案20170117(定稿含5万元以下项目)" xfId="180"/>
    <cellStyle name="好_0105苍南县部门项目支出预算表_2017年苍南县财政收支预算草案20170117(定稿含5万元以下项目) 2" xfId="181"/>
    <cellStyle name="好_0105苍南县部门项目支出预算表_2017年苍南县财政收支预算草案20170117(定稿含5万元以下项目)_2017年预算调整支出部分20170928" xfId="182"/>
    <cellStyle name="好_0105苍南县部门项目支出预算表_2017年苍南县财政收支预算草案20170117(定稿含5万元以下项目)_2017年预算调整支出部分20170928 2" xfId="183"/>
    <cellStyle name="好_2016年苍南县财政收支预算草案20160108(我的底稿)" xfId="184"/>
    <cellStyle name="好_2016年苍南县财政收支预算草案20160108(我的底稿) 2" xfId="185"/>
    <cellStyle name="好_2016年苍南县财政收支预算草案20160108(我的底稿)_2017年苍南县财政收支预算草案20170117(定稿含5万元以下项目)" xfId="186"/>
    <cellStyle name="好_2016年苍南县财政收支预算草案20160108(我的底稿)_2017年苍南县财政收支预算草案20170117(定稿含5万元以下项目) 2" xfId="187"/>
    <cellStyle name="好_2016年苍南县财政收支预算草案20160108(我的底稿)_2017年苍南县财政收支预算草案20170117(定稿含5万元以下项目)_2017年预算调整支出部分20170928" xfId="188"/>
    <cellStyle name="好_2016年苍南县财政收支预算草案20160108(我的底稿)_2017年苍南县财政收支预算草案20170117(定稿含5万元以下项目)_2017年预算调整支出部分20170928 2" xfId="189"/>
    <cellStyle name="好_2017年苍南县财政收支预算表2017.1.4" xfId="190"/>
    <cellStyle name="好_2017年苍南县财政收支预算表2017.1.4 2" xfId="191"/>
    <cellStyle name="好_2017年苍南县财政收支预算表2017.1.4_2017年苍南县财政收支预算草案20170117(定稿含5万元以下项目)" xfId="192"/>
    <cellStyle name="好_2017年苍南县财政收支预算表2017.1.4_2017年苍南县财政收支预算草案20170117(定稿含5万元以下项目) 2" xfId="193"/>
    <cellStyle name="好_2017年苍南县财政收支预算表2017.1.4_2017年苍南县财政收支预算草案20170117(定稿含5万元以下项目)_2017年预算调整支出部分20170928" xfId="194"/>
    <cellStyle name="好_2017年苍南县财政收支预算表2017.1.4_2017年苍南县财政收支预算草案20170117(定稿含5万元以下项目)_2017年预算调整支出部分20170928 2" xfId="195"/>
    <cellStyle name="好_关于编制2016年地方预算的通知20151223（苍南县）" xfId="196"/>
    <cellStyle name="好_关于编制2016年地方预算的通知20151223（苍南县） 2" xfId="197"/>
    <cellStyle name="好_关于编制2016年地方预算的通知20151223（苍南县）_2016年苍南县财政收支预算草案20160108(我的底稿)" xfId="198"/>
    <cellStyle name="好_关于编制2016年地方预算的通知20151223（苍南县）_2016年苍南县财政收支预算草案20160108(我的底稿) 2" xfId="199"/>
    <cellStyle name="好_关于编制2016年地方预算的通知20151223（苍南县）_2016年苍南县财政收支预算草案20160225(终稿有财政总收入打印)" xfId="200"/>
    <cellStyle name="好_关于编制2016年地方预算的通知20151223（苍南县）_2016年苍南县财政收支预算草案20160225(终稿有财政总收入打印) 2" xfId="201"/>
    <cellStyle name="好_关于编制2016年地方预算的通知20151223（苍南县）_2017年苍南县财政收支预算表2017.1.4" xfId="202"/>
    <cellStyle name="好_关于编制2016年地方预算的通知20151223（苍南县）_2017年苍南县财政收支预算表2017.1.4 2" xfId="203"/>
    <cellStyle name="好_关于编制2016年地方预算的通知20151223（苍南县）_2017年苍南县财政收支预算草案20170101(我的底稿)" xfId="204"/>
    <cellStyle name="好_关于编制2016年地方预算的通知20151223（苍南县）_2017年苍南县财政收支预算草案20170101(我的底稿) 2" xfId="205"/>
    <cellStyle name="好_关于编制2016年地方预算的通知20151223（苍南县）_2017年社会保险基金预算表" xfId="206"/>
    <cellStyle name="好_关于编制2016年地方预算的通知20151223（苍南县）_2017年社会保险基金预算表 2" xfId="207"/>
    <cellStyle name="好_乡镇统发200711new" xfId="208"/>
    <cellStyle name="好_乡镇统发200711new 2" xfId="209"/>
    <cellStyle name="好_乡镇统发200711new_0105苍南县部门项目支出预算表" xfId="210"/>
    <cellStyle name="好_乡镇统发200711new_0105苍南县部门项目支出预算表 2" xfId="211"/>
    <cellStyle name="好_乡镇统发200711new_0105苍南县部门项目支出预算表_2017年苍南县财政收支预算草案20170117(定稿含5万元以下项目)" xfId="212"/>
    <cellStyle name="好_乡镇统发200711new_0105苍南县部门项目支出预算表_2017年苍南县财政收支预算草案20170117(定稿含5万元以下项目) 2" xfId="213"/>
    <cellStyle name="好_乡镇统发200711new_0105苍南县部门项目支出预算表_2017年苍南县财政收支预算草案20170117(定稿含5万元以下项目)_2017年预算调整支出部分20170928" xfId="214"/>
    <cellStyle name="好_乡镇统发200711new_0105苍南县部门项目支出预算表_2017年苍南县财政收支预算草案20170117(定稿含5万元以下项目)_2017年预算调整支出部分20170928 2" xfId="215"/>
    <cellStyle name="好_乡镇统发200711new_2016年苍南县财政收支预算草案20160108(我的底稿)" xfId="216"/>
    <cellStyle name="好_乡镇统发200711new_2016年苍南县财政收支预算草案20160108(我的底稿) 2" xfId="217"/>
    <cellStyle name="好_乡镇统发200711new_2016年苍南县财政收支预算草案20160108(我的底稿)_2017年苍南县财政收支预算草案20170117(定稿含5万元以下项目)" xfId="218"/>
    <cellStyle name="好_乡镇统发200711new_2016年苍南县财政收支预算草案20160108(我的底稿)_2017年苍南县财政收支预算草案20170117(定稿含5万元以下项目) 2" xfId="219"/>
    <cellStyle name="好_乡镇统发200711new_2016年苍南县财政收支预算草案20160108(我的底稿)_2017年苍南县财政收支预算草案20170117(定稿含5万元以下项目)_2017年预算调整支出部分20170928" xfId="220"/>
    <cellStyle name="好_乡镇统发200711new_2016年苍南县财政收支预算草案20160108(我的底稿)_2017年苍南县财政收支预算草案20170117(定稿含5万元以下项目)_2017年预算调整支出部分20170928 2" xfId="221"/>
    <cellStyle name="普通_97-917" xfId="222"/>
    <cellStyle name="千分位[0]_98YS05" xfId="223"/>
    <cellStyle name="千分位_97-917" xfId="224"/>
    <cellStyle name="千位[0]_1" xfId="225"/>
    <cellStyle name="千位_1" xfId="226"/>
    <cellStyle name="样式 1" xfId="227"/>
    <cellStyle name="一般_100001" xfId="228"/>
    <cellStyle name="昗弨_Pacific Region P&amp;L" xfId="229"/>
    <cellStyle name="寘嬫愗傝 [0.00]_Region Orders (2)" xfId="230"/>
    <cellStyle name="寘嬫愗傝_Region Orders (2)" xfId="2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39044;&#31639;&#35843;&#25972;&#34920;&#2668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科目库"/>
      <sheetName val="支出预算明细表（调）"/>
      <sheetName val="原有政策兑付"/>
      <sheetName val="待分配资金（公共预算）"/>
      <sheetName val="待分配资金 (基金)"/>
      <sheetName val="市新城公司"/>
    </sheetNames>
    <sheetDataSet>
      <sheetData sheetId="0" refreshError="1">
        <row r="1">
          <cell r="A1" t="str">
            <v>科目代码</v>
          </cell>
          <cell r="B1" t="str">
            <v>科目名称</v>
          </cell>
        </row>
        <row r="2">
          <cell r="A2">
            <v>201</v>
          </cell>
          <cell r="B2" t="str">
            <v>一般公共服务支出</v>
          </cell>
        </row>
        <row r="3">
          <cell r="A3">
            <v>20101</v>
          </cell>
          <cell r="B3" t="str">
            <v>人大事务</v>
          </cell>
        </row>
        <row r="4">
          <cell r="A4">
            <v>2010101</v>
          </cell>
          <cell r="B4" t="str">
            <v>人大事务-行政运行</v>
          </cell>
        </row>
        <row r="5">
          <cell r="A5">
            <v>2010102</v>
          </cell>
          <cell r="B5" t="str">
            <v>人大事务-一般行政管理事务</v>
          </cell>
        </row>
        <row r="6">
          <cell r="A6">
            <v>2010103</v>
          </cell>
          <cell r="B6" t="str">
            <v>人大事务-机关服务</v>
          </cell>
        </row>
        <row r="7">
          <cell r="A7">
            <v>2010104</v>
          </cell>
          <cell r="B7" t="str">
            <v>人大事务-人大会议</v>
          </cell>
        </row>
        <row r="8">
          <cell r="A8">
            <v>2010105</v>
          </cell>
          <cell r="B8" t="str">
            <v>人大事务-人大立法</v>
          </cell>
        </row>
        <row r="9">
          <cell r="A9">
            <v>2010106</v>
          </cell>
          <cell r="B9" t="str">
            <v>人大事务-人大监督</v>
          </cell>
        </row>
        <row r="10">
          <cell r="A10">
            <v>2010107</v>
          </cell>
          <cell r="B10" t="str">
            <v>人大事务-人大代表履职能力提升</v>
          </cell>
        </row>
        <row r="11">
          <cell r="A11">
            <v>2010108</v>
          </cell>
          <cell r="B11" t="str">
            <v>人大事务-代表工作</v>
          </cell>
        </row>
        <row r="12">
          <cell r="A12">
            <v>2010109</v>
          </cell>
          <cell r="B12" t="str">
            <v>人大事务-人大信访工作</v>
          </cell>
        </row>
        <row r="13">
          <cell r="A13">
            <v>2010150</v>
          </cell>
          <cell r="B13" t="str">
            <v>人大事务-事业运行</v>
          </cell>
        </row>
        <row r="14">
          <cell r="A14">
            <v>2010199</v>
          </cell>
          <cell r="B14" t="str">
            <v>人大事务-其他人大事务支出</v>
          </cell>
        </row>
        <row r="15">
          <cell r="A15">
            <v>20102</v>
          </cell>
          <cell r="B15" t="str">
            <v>政协事务</v>
          </cell>
        </row>
        <row r="16">
          <cell r="A16">
            <v>2010201</v>
          </cell>
          <cell r="B16" t="str">
            <v>政协事务-行政运行</v>
          </cell>
        </row>
        <row r="17">
          <cell r="A17">
            <v>2010202</v>
          </cell>
          <cell r="B17" t="str">
            <v>政协事务-一般行政管理事务</v>
          </cell>
        </row>
        <row r="18">
          <cell r="A18">
            <v>2010203</v>
          </cell>
          <cell r="B18" t="str">
            <v>政协事务-机关服务</v>
          </cell>
        </row>
        <row r="19">
          <cell r="A19">
            <v>2010204</v>
          </cell>
          <cell r="B19" t="str">
            <v>政协事务-政协会议</v>
          </cell>
        </row>
        <row r="20">
          <cell r="A20">
            <v>2010205</v>
          </cell>
          <cell r="B20" t="str">
            <v>政协事务-委员视察</v>
          </cell>
        </row>
        <row r="21">
          <cell r="A21">
            <v>2010206</v>
          </cell>
          <cell r="B21" t="str">
            <v>政协事务-参政议政</v>
          </cell>
        </row>
        <row r="22">
          <cell r="A22">
            <v>2010250</v>
          </cell>
          <cell r="B22" t="str">
            <v>政协事务-事业运行</v>
          </cell>
        </row>
        <row r="23">
          <cell r="A23">
            <v>2010299</v>
          </cell>
          <cell r="B23" t="str">
            <v>政协事务-其他政协事务支出</v>
          </cell>
        </row>
        <row r="24">
          <cell r="A24">
            <v>20103</v>
          </cell>
          <cell r="B24" t="str">
            <v>政府办公厅（室）及相关机构事务</v>
          </cell>
        </row>
        <row r="25">
          <cell r="A25">
            <v>2010301</v>
          </cell>
          <cell r="B25" t="str">
            <v>政府办公厅（室）及相关机构事务-行政运行</v>
          </cell>
        </row>
        <row r="26">
          <cell r="A26">
            <v>2010302</v>
          </cell>
          <cell r="B26" t="str">
            <v>政府办公厅（室）及相关机构事务-一般行政管理事务</v>
          </cell>
        </row>
        <row r="27">
          <cell r="A27">
            <v>2010303</v>
          </cell>
          <cell r="B27" t="str">
            <v>政府办公厅（室）及相关机构事务-机关服务</v>
          </cell>
        </row>
        <row r="28">
          <cell r="A28">
            <v>2010304</v>
          </cell>
          <cell r="B28" t="str">
            <v>政府办公厅（室）及相关机构事务-专项服务</v>
          </cell>
        </row>
        <row r="29">
          <cell r="A29">
            <v>2010305</v>
          </cell>
          <cell r="B29" t="str">
            <v>政府办公厅（室）及相关机构事务-专项业务活动</v>
          </cell>
        </row>
        <row r="30">
          <cell r="A30">
            <v>2010306</v>
          </cell>
          <cell r="B30" t="str">
            <v>政府办公厅（室）及相关机构事务-政务公开审批</v>
          </cell>
        </row>
        <row r="31">
          <cell r="A31">
            <v>2010308</v>
          </cell>
          <cell r="B31" t="str">
            <v>政府办公厅（室）及相关机构事务-信访事务</v>
          </cell>
        </row>
        <row r="32">
          <cell r="A32">
            <v>2010309</v>
          </cell>
          <cell r="B32" t="str">
            <v>政府办公厅（室）及相关机构事务-参事事务</v>
          </cell>
        </row>
        <row r="33">
          <cell r="A33">
            <v>2010350</v>
          </cell>
          <cell r="B33" t="str">
            <v>政府办公厅（室）及相关机构事务-事业运行</v>
          </cell>
        </row>
        <row r="34">
          <cell r="A34">
            <v>2010399</v>
          </cell>
          <cell r="B34" t="str">
            <v>政府办公厅（室）及相关机构事务-其他政府办公厅（室）及相关机构事务支出</v>
          </cell>
        </row>
        <row r="35">
          <cell r="A35">
            <v>20104</v>
          </cell>
          <cell r="B35" t="str">
            <v>发展与改革事务</v>
          </cell>
        </row>
        <row r="36">
          <cell r="A36">
            <v>2010401</v>
          </cell>
          <cell r="B36" t="str">
            <v>发展与改革事务-行政运行</v>
          </cell>
        </row>
        <row r="37">
          <cell r="A37">
            <v>2010402</v>
          </cell>
          <cell r="B37" t="str">
            <v>发展与改革事务-一般行政管理事务</v>
          </cell>
        </row>
        <row r="38">
          <cell r="A38">
            <v>2010403</v>
          </cell>
          <cell r="B38" t="str">
            <v>发展与改革事务-机关服务</v>
          </cell>
        </row>
        <row r="39">
          <cell r="A39">
            <v>2010404</v>
          </cell>
          <cell r="B39" t="str">
            <v>发展与改革事务-战略规划与实施</v>
          </cell>
        </row>
        <row r="40">
          <cell r="A40">
            <v>2010405</v>
          </cell>
          <cell r="B40" t="str">
            <v>发展与改革事务-日常经济运行调节</v>
          </cell>
        </row>
        <row r="41">
          <cell r="A41">
            <v>2010406</v>
          </cell>
          <cell r="B41" t="str">
            <v>发展与改革事务-社会事业发展规划</v>
          </cell>
        </row>
        <row r="42">
          <cell r="A42">
            <v>2010407</v>
          </cell>
          <cell r="B42" t="str">
            <v>发展与改革事务-经济体制改革研究</v>
          </cell>
        </row>
        <row r="43">
          <cell r="A43">
            <v>2010408</v>
          </cell>
          <cell r="B43" t="str">
            <v>发展与改革事务-物价管理</v>
          </cell>
        </row>
        <row r="44">
          <cell r="A44">
            <v>2010450</v>
          </cell>
          <cell r="B44" t="str">
            <v>发展与改革事务-事业运行</v>
          </cell>
        </row>
        <row r="45">
          <cell r="A45">
            <v>2010499</v>
          </cell>
          <cell r="B45" t="str">
            <v>发展与改革事务-其他发展与改革事务支出</v>
          </cell>
        </row>
        <row r="46">
          <cell r="A46">
            <v>20105</v>
          </cell>
          <cell r="B46" t="str">
            <v>统计信息事务</v>
          </cell>
        </row>
        <row r="47">
          <cell r="A47">
            <v>2010501</v>
          </cell>
          <cell r="B47" t="str">
            <v>统计信息事务-行政运行</v>
          </cell>
        </row>
        <row r="48">
          <cell r="A48">
            <v>2010502</v>
          </cell>
          <cell r="B48" t="str">
            <v>统计信息事务-一般行政管理事务</v>
          </cell>
        </row>
        <row r="49">
          <cell r="A49">
            <v>2010503</v>
          </cell>
          <cell r="B49" t="str">
            <v>统计信息事务-机关服务</v>
          </cell>
        </row>
        <row r="50">
          <cell r="A50">
            <v>2010504</v>
          </cell>
          <cell r="B50" t="str">
            <v>统计信息事务-信息事务</v>
          </cell>
        </row>
        <row r="51">
          <cell r="A51">
            <v>2010505</v>
          </cell>
          <cell r="B51" t="str">
            <v>统计信息事务-专项统计业务</v>
          </cell>
        </row>
        <row r="52">
          <cell r="A52">
            <v>2010506</v>
          </cell>
          <cell r="B52" t="str">
            <v>统计信息事务-统计管理</v>
          </cell>
        </row>
        <row r="53">
          <cell r="A53">
            <v>2010507</v>
          </cell>
          <cell r="B53" t="str">
            <v>统计信息事务-专项普查活动</v>
          </cell>
        </row>
        <row r="54">
          <cell r="A54">
            <v>2010508</v>
          </cell>
          <cell r="B54" t="str">
            <v>统计信息事务-统计抽样调查</v>
          </cell>
        </row>
        <row r="55">
          <cell r="A55">
            <v>2010550</v>
          </cell>
          <cell r="B55" t="str">
            <v>统计信息事务-事业运行</v>
          </cell>
        </row>
        <row r="56">
          <cell r="A56">
            <v>2010599</v>
          </cell>
          <cell r="B56" t="str">
            <v>统计信息事务-其他统计信息事务支出</v>
          </cell>
        </row>
        <row r="57">
          <cell r="A57">
            <v>20106</v>
          </cell>
          <cell r="B57" t="str">
            <v>财政事务</v>
          </cell>
        </row>
        <row r="58">
          <cell r="A58">
            <v>2010601</v>
          </cell>
          <cell r="B58" t="str">
            <v>财政事务-行政运行</v>
          </cell>
        </row>
        <row r="59">
          <cell r="A59">
            <v>2010602</v>
          </cell>
          <cell r="B59" t="str">
            <v>财政事务-一般行政管理事务</v>
          </cell>
        </row>
        <row r="60">
          <cell r="A60">
            <v>2010603</v>
          </cell>
          <cell r="B60" t="str">
            <v>财政事务-机关服务</v>
          </cell>
        </row>
        <row r="61">
          <cell r="A61">
            <v>2010604</v>
          </cell>
          <cell r="B61" t="str">
            <v>财政事务-预算改革业务</v>
          </cell>
        </row>
        <row r="62">
          <cell r="A62">
            <v>2010605</v>
          </cell>
          <cell r="B62" t="str">
            <v>财政事务-财政国库业务</v>
          </cell>
        </row>
        <row r="63">
          <cell r="A63">
            <v>2010606</v>
          </cell>
          <cell r="B63" t="str">
            <v>财政事务-财政监察</v>
          </cell>
        </row>
        <row r="64">
          <cell r="A64">
            <v>2010607</v>
          </cell>
          <cell r="B64" t="str">
            <v>财政事务-信息化建设</v>
          </cell>
        </row>
        <row r="65">
          <cell r="A65">
            <v>2010608</v>
          </cell>
          <cell r="B65" t="str">
            <v>财政事务-财政委托业务支出</v>
          </cell>
        </row>
        <row r="66">
          <cell r="A66">
            <v>2010650</v>
          </cell>
          <cell r="B66" t="str">
            <v>财政事务-事业运行</v>
          </cell>
        </row>
        <row r="67">
          <cell r="A67">
            <v>2010699</v>
          </cell>
          <cell r="B67" t="str">
            <v>财政事务-其他财政事务支出</v>
          </cell>
        </row>
        <row r="68">
          <cell r="A68">
            <v>20107</v>
          </cell>
          <cell r="B68" t="str">
            <v>税收事务</v>
          </cell>
        </row>
        <row r="69">
          <cell r="A69">
            <v>2010701</v>
          </cell>
          <cell r="B69" t="str">
            <v>税收事务-行政运行</v>
          </cell>
        </row>
        <row r="70">
          <cell r="A70">
            <v>2010702</v>
          </cell>
          <cell r="B70" t="str">
            <v>税收事务-一般行政管理事务</v>
          </cell>
        </row>
        <row r="71">
          <cell r="A71">
            <v>2010703</v>
          </cell>
          <cell r="B71" t="str">
            <v>税收事务-机关服务</v>
          </cell>
        </row>
        <row r="72">
          <cell r="A72">
            <v>2010704</v>
          </cell>
          <cell r="B72" t="str">
            <v>税收事务-税务办案</v>
          </cell>
        </row>
        <row r="73">
          <cell r="A73">
            <v>2010705</v>
          </cell>
          <cell r="B73" t="str">
            <v>税收事务-发票管理及税务登记</v>
          </cell>
        </row>
        <row r="74">
          <cell r="A74">
            <v>2010706</v>
          </cell>
          <cell r="B74" t="str">
            <v>税收事务-代扣代收代征税款手续费</v>
          </cell>
        </row>
        <row r="75">
          <cell r="A75">
            <v>2010707</v>
          </cell>
          <cell r="B75" t="str">
            <v>税收事务-税务宣传</v>
          </cell>
        </row>
        <row r="76">
          <cell r="A76">
            <v>2010708</v>
          </cell>
          <cell r="B76" t="str">
            <v>税收事务-协税护税</v>
          </cell>
        </row>
        <row r="77">
          <cell r="A77">
            <v>2010709</v>
          </cell>
          <cell r="B77" t="str">
            <v>税收事务-信息化建设</v>
          </cell>
        </row>
        <row r="78">
          <cell r="A78">
            <v>2010750</v>
          </cell>
          <cell r="B78" t="str">
            <v>税收事务-事业运行</v>
          </cell>
        </row>
        <row r="79">
          <cell r="A79">
            <v>2010799</v>
          </cell>
          <cell r="B79" t="str">
            <v>税收事务-其他税收事务支出</v>
          </cell>
        </row>
        <row r="80">
          <cell r="A80">
            <v>20108</v>
          </cell>
          <cell r="B80" t="str">
            <v>审计事务</v>
          </cell>
        </row>
        <row r="81">
          <cell r="A81">
            <v>2010801</v>
          </cell>
          <cell r="B81" t="str">
            <v>审计事务-行政运行</v>
          </cell>
        </row>
        <row r="82">
          <cell r="A82">
            <v>2010802</v>
          </cell>
          <cell r="B82" t="str">
            <v>审计事务-一般行政管理事务</v>
          </cell>
        </row>
        <row r="83">
          <cell r="A83">
            <v>2010803</v>
          </cell>
          <cell r="B83" t="str">
            <v>审计事务-机关服务</v>
          </cell>
        </row>
        <row r="84">
          <cell r="A84">
            <v>2010804</v>
          </cell>
          <cell r="B84" t="str">
            <v>审计事务-审计业务</v>
          </cell>
        </row>
        <row r="85">
          <cell r="A85">
            <v>2010805</v>
          </cell>
          <cell r="B85" t="str">
            <v>审计事务-审计管理</v>
          </cell>
        </row>
        <row r="86">
          <cell r="A86">
            <v>2010806</v>
          </cell>
          <cell r="B86" t="str">
            <v>审计事务-信息化建设</v>
          </cell>
        </row>
        <row r="87">
          <cell r="A87">
            <v>2010850</v>
          </cell>
          <cell r="B87" t="str">
            <v>审计事务-事业运行</v>
          </cell>
        </row>
        <row r="88">
          <cell r="A88">
            <v>2010899</v>
          </cell>
          <cell r="B88" t="str">
            <v>审计事务-其他审计事务支出</v>
          </cell>
        </row>
        <row r="89">
          <cell r="A89">
            <v>20109</v>
          </cell>
          <cell r="B89" t="str">
            <v>海关事务</v>
          </cell>
        </row>
        <row r="90">
          <cell r="A90">
            <v>2010901</v>
          </cell>
          <cell r="B90" t="str">
            <v>海关事务-行政运行</v>
          </cell>
        </row>
        <row r="91">
          <cell r="A91">
            <v>2010902</v>
          </cell>
          <cell r="B91" t="str">
            <v>海关事务-一般行政管理事务</v>
          </cell>
        </row>
        <row r="92">
          <cell r="A92">
            <v>2010903</v>
          </cell>
          <cell r="B92" t="str">
            <v>海关事务-机关服务</v>
          </cell>
        </row>
        <row r="93">
          <cell r="A93">
            <v>2010905</v>
          </cell>
          <cell r="B93" t="str">
            <v>海关事务-缉私办案</v>
          </cell>
        </row>
        <row r="94">
          <cell r="A94">
            <v>2010907</v>
          </cell>
          <cell r="B94" t="str">
            <v>海关事务-口岸管理</v>
          </cell>
        </row>
        <row r="95">
          <cell r="A95">
            <v>2010908</v>
          </cell>
          <cell r="B95" t="str">
            <v>海关事务-信息化建设</v>
          </cell>
        </row>
        <row r="96">
          <cell r="A96">
            <v>2010909</v>
          </cell>
          <cell r="B96" t="str">
            <v>海关事务-海关关务</v>
          </cell>
        </row>
        <row r="97">
          <cell r="A97">
            <v>2010910</v>
          </cell>
          <cell r="B97" t="str">
            <v>海关事务-关税征管</v>
          </cell>
        </row>
        <row r="98">
          <cell r="A98">
            <v>2010911</v>
          </cell>
          <cell r="B98" t="str">
            <v>海关事务-海关监管</v>
          </cell>
        </row>
        <row r="99">
          <cell r="A99">
            <v>2010912</v>
          </cell>
          <cell r="B99" t="str">
            <v>海关事务-检验检疫</v>
          </cell>
        </row>
        <row r="100">
          <cell r="A100">
            <v>2010950</v>
          </cell>
          <cell r="B100" t="str">
            <v>海关事务-事业运行</v>
          </cell>
        </row>
        <row r="101">
          <cell r="A101">
            <v>2010999</v>
          </cell>
          <cell r="B101" t="str">
            <v>海关事务-其他海关事务支出</v>
          </cell>
        </row>
        <row r="102">
          <cell r="A102">
            <v>20110</v>
          </cell>
          <cell r="B102" t="str">
            <v>人力资源事务</v>
          </cell>
        </row>
        <row r="103">
          <cell r="A103">
            <v>2011001</v>
          </cell>
          <cell r="B103" t="str">
            <v>人力资源事务-行政运行</v>
          </cell>
        </row>
        <row r="104">
          <cell r="A104">
            <v>2011002</v>
          </cell>
          <cell r="B104" t="str">
            <v>人力资源事务-一般行政管理事务</v>
          </cell>
        </row>
        <row r="105">
          <cell r="A105">
            <v>2011003</v>
          </cell>
          <cell r="B105" t="str">
            <v>人力资源事务-机关服务</v>
          </cell>
        </row>
        <row r="106">
          <cell r="A106">
            <v>2011004</v>
          </cell>
          <cell r="B106" t="str">
            <v>人力资源事务-政府特殊津贴</v>
          </cell>
        </row>
        <row r="107">
          <cell r="A107">
            <v>2011005</v>
          </cell>
          <cell r="B107" t="str">
            <v>人力资源事务-资助留学回国人员</v>
          </cell>
        </row>
        <row r="108">
          <cell r="A108">
            <v>2011007</v>
          </cell>
          <cell r="B108" t="str">
            <v>人力资源事务-博士后日常经费</v>
          </cell>
        </row>
        <row r="109">
          <cell r="A109">
            <v>2011008</v>
          </cell>
          <cell r="B109" t="str">
            <v>人力资源事务-引进人才费用</v>
          </cell>
        </row>
        <row r="110">
          <cell r="A110">
            <v>2011050</v>
          </cell>
          <cell r="B110" t="str">
            <v>人力资源事务-事业运行</v>
          </cell>
        </row>
        <row r="111">
          <cell r="A111">
            <v>2011099</v>
          </cell>
          <cell r="B111" t="str">
            <v>人力资源事务-其他人力资源事务支出</v>
          </cell>
        </row>
        <row r="112">
          <cell r="A112">
            <v>20111</v>
          </cell>
          <cell r="B112" t="str">
            <v>纪检监察事务</v>
          </cell>
        </row>
        <row r="113">
          <cell r="A113">
            <v>2011101</v>
          </cell>
          <cell r="B113" t="str">
            <v>纪检监察事务-行政运行</v>
          </cell>
        </row>
        <row r="114">
          <cell r="A114">
            <v>2011102</v>
          </cell>
          <cell r="B114" t="str">
            <v>纪检监察事务-一般行政管理事务</v>
          </cell>
        </row>
        <row r="115">
          <cell r="A115">
            <v>2011103</v>
          </cell>
          <cell r="B115" t="str">
            <v>纪检监察事务-机关服务</v>
          </cell>
        </row>
        <row r="116">
          <cell r="A116">
            <v>2011104</v>
          </cell>
          <cell r="B116" t="str">
            <v>纪检监察事务-大案要案查处</v>
          </cell>
        </row>
        <row r="117">
          <cell r="A117">
            <v>2011105</v>
          </cell>
          <cell r="B117" t="str">
            <v>纪检监察事务-派驻派出机构</v>
          </cell>
        </row>
        <row r="118">
          <cell r="A118">
            <v>2011106</v>
          </cell>
          <cell r="B118" t="str">
            <v>纪检监察事务-巡视工作</v>
          </cell>
        </row>
        <row r="119">
          <cell r="A119">
            <v>2011150</v>
          </cell>
          <cell r="B119" t="str">
            <v>纪检监察事务-事业运行</v>
          </cell>
        </row>
        <row r="120">
          <cell r="A120">
            <v>2011199</v>
          </cell>
          <cell r="B120" t="str">
            <v>纪检监察事务-其他纪检监察事务支出</v>
          </cell>
        </row>
        <row r="121">
          <cell r="A121">
            <v>20113</v>
          </cell>
          <cell r="B121" t="str">
            <v>商贸事务</v>
          </cell>
        </row>
        <row r="122">
          <cell r="A122">
            <v>2011301</v>
          </cell>
          <cell r="B122" t="str">
            <v>商贸事务-行政运行</v>
          </cell>
        </row>
        <row r="123">
          <cell r="A123">
            <v>2011302</v>
          </cell>
          <cell r="B123" t="str">
            <v>商贸事务-一般行政管理事务</v>
          </cell>
        </row>
        <row r="124">
          <cell r="A124">
            <v>2011303</v>
          </cell>
          <cell r="B124" t="str">
            <v>商贸事务-机关服务</v>
          </cell>
        </row>
        <row r="125">
          <cell r="A125">
            <v>2011304</v>
          </cell>
          <cell r="B125" t="str">
            <v>商贸事务-对外贸易管理</v>
          </cell>
        </row>
        <row r="126">
          <cell r="A126">
            <v>2011305</v>
          </cell>
          <cell r="B126" t="str">
            <v>商贸事务-国际经济合作</v>
          </cell>
        </row>
        <row r="127">
          <cell r="A127">
            <v>2011306</v>
          </cell>
          <cell r="B127" t="str">
            <v>商贸事务-外资管理</v>
          </cell>
        </row>
        <row r="128">
          <cell r="A128">
            <v>2011307</v>
          </cell>
          <cell r="B128" t="str">
            <v>商贸事务-国内贸易管理</v>
          </cell>
        </row>
        <row r="129">
          <cell r="A129">
            <v>2011308</v>
          </cell>
          <cell r="B129" t="str">
            <v>商贸事务-招商引资</v>
          </cell>
        </row>
        <row r="130">
          <cell r="A130">
            <v>2011350</v>
          </cell>
          <cell r="B130" t="str">
            <v>商贸事务-事业运行</v>
          </cell>
        </row>
        <row r="131">
          <cell r="A131">
            <v>2011399</v>
          </cell>
          <cell r="B131" t="str">
            <v>商贸事务-其他商贸事务支出</v>
          </cell>
        </row>
        <row r="132">
          <cell r="A132">
            <v>20114</v>
          </cell>
          <cell r="B132" t="str">
            <v>知识产权事务</v>
          </cell>
        </row>
        <row r="133">
          <cell r="A133">
            <v>2011401</v>
          </cell>
          <cell r="B133" t="str">
            <v>知识产权事务-行政运行</v>
          </cell>
        </row>
        <row r="134">
          <cell r="A134">
            <v>2011402</v>
          </cell>
          <cell r="B134" t="str">
            <v>知识产权事务-一般行政管理事务</v>
          </cell>
        </row>
        <row r="135">
          <cell r="A135">
            <v>2011403</v>
          </cell>
          <cell r="B135" t="str">
            <v>知识产权事务-机关服务</v>
          </cell>
        </row>
        <row r="136">
          <cell r="A136">
            <v>2011404</v>
          </cell>
          <cell r="B136" t="str">
            <v>知识产权事务-专利审批</v>
          </cell>
        </row>
        <row r="137">
          <cell r="A137">
            <v>2011405</v>
          </cell>
          <cell r="B137" t="str">
            <v>知识产权事务-国家知识产权战略</v>
          </cell>
        </row>
        <row r="138">
          <cell r="A138">
            <v>2011406</v>
          </cell>
          <cell r="B138" t="str">
            <v>知识产权事务-专利试点和产业化推进</v>
          </cell>
        </row>
        <row r="139">
          <cell r="A139">
            <v>2011408</v>
          </cell>
          <cell r="B139" t="str">
            <v>知识产权事务-国际组织专项活动</v>
          </cell>
        </row>
        <row r="140">
          <cell r="A140">
            <v>2011409</v>
          </cell>
          <cell r="B140" t="str">
            <v>知识产权事务-知识产权宏观管理</v>
          </cell>
        </row>
        <row r="141">
          <cell r="A141">
            <v>2011410</v>
          </cell>
          <cell r="B141" t="str">
            <v>知识产权事务-商标管理</v>
          </cell>
        </row>
        <row r="142">
          <cell r="A142">
            <v>2011411</v>
          </cell>
          <cell r="B142" t="str">
            <v>知识产权事务-原产地地理标志管理</v>
          </cell>
        </row>
        <row r="143">
          <cell r="A143">
            <v>2011450</v>
          </cell>
          <cell r="B143" t="str">
            <v>知识产权事务-事业运行</v>
          </cell>
        </row>
        <row r="144">
          <cell r="A144">
            <v>2011499</v>
          </cell>
          <cell r="B144" t="str">
            <v>知识产权事务-其他知识产权事务支出</v>
          </cell>
        </row>
        <row r="145">
          <cell r="A145">
            <v>20123</v>
          </cell>
          <cell r="B145" t="str">
            <v>民族事务</v>
          </cell>
        </row>
        <row r="146">
          <cell r="A146">
            <v>2012301</v>
          </cell>
          <cell r="B146" t="str">
            <v>民族事务-行政运行</v>
          </cell>
        </row>
        <row r="147">
          <cell r="A147">
            <v>2012302</v>
          </cell>
          <cell r="B147" t="str">
            <v>民族事务-一般行政管理事务</v>
          </cell>
        </row>
        <row r="148">
          <cell r="A148">
            <v>2012303</v>
          </cell>
          <cell r="B148" t="str">
            <v>民族事务-机关服务</v>
          </cell>
        </row>
        <row r="149">
          <cell r="A149">
            <v>2012304</v>
          </cell>
          <cell r="B149" t="str">
            <v>民族事务-民族工作专项</v>
          </cell>
        </row>
        <row r="150">
          <cell r="A150">
            <v>2012350</v>
          </cell>
          <cell r="B150" t="str">
            <v>民族事务-事业运行</v>
          </cell>
        </row>
        <row r="151">
          <cell r="A151">
            <v>2012399</v>
          </cell>
          <cell r="B151" t="str">
            <v>民族事务-其他民族事务支出</v>
          </cell>
        </row>
        <row r="152">
          <cell r="A152">
            <v>20125</v>
          </cell>
          <cell r="B152" t="str">
            <v>港澳台事务</v>
          </cell>
        </row>
        <row r="153">
          <cell r="A153">
            <v>2012501</v>
          </cell>
          <cell r="B153" t="str">
            <v>港澳台事务-行政运行</v>
          </cell>
        </row>
        <row r="154">
          <cell r="A154">
            <v>2012502</v>
          </cell>
          <cell r="B154" t="str">
            <v>港澳台事务-一般行政管理事务</v>
          </cell>
        </row>
        <row r="155">
          <cell r="A155">
            <v>2012503</v>
          </cell>
          <cell r="B155" t="str">
            <v>港澳台事务-机关服务</v>
          </cell>
        </row>
        <row r="156">
          <cell r="A156">
            <v>2012504</v>
          </cell>
          <cell r="B156" t="str">
            <v>港澳台事务-港澳事务</v>
          </cell>
        </row>
        <row r="157">
          <cell r="A157">
            <v>2012505</v>
          </cell>
          <cell r="B157" t="str">
            <v>港澳台事务-台湾事务</v>
          </cell>
        </row>
        <row r="158">
          <cell r="A158">
            <v>2012550</v>
          </cell>
          <cell r="B158" t="str">
            <v>港澳台事务-事业运行</v>
          </cell>
        </row>
        <row r="159">
          <cell r="A159">
            <v>2012599</v>
          </cell>
          <cell r="B159" t="str">
            <v>港澳台事务-其他港澳台事务支出</v>
          </cell>
        </row>
        <row r="160">
          <cell r="A160">
            <v>20126</v>
          </cell>
          <cell r="B160" t="str">
            <v>档案事务</v>
          </cell>
        </row>
        <row r="161">
          <cell r="A161">
            <v>2012601</v>
          </cell>
          <cell r="B161" t="str">
            <v>档案事务-行政运行</v>
          </cell>
        </row>
        <row r="162">
          <cell r="A162">
            <v>2012602</v>
          </cell>
          <cell r="B162" t="str">
            <v>档案事务-一般行政管理事务</v>
          </cell>
        </row>
        <row r="163">
          <cell r="A163">
            <v>2012603</v>
          </cell>
          <cell r="B163" t="str">
            <v>档案事务-机关服务</v>
          </cell>
        </row>
        <row r="164">
          <cell r="A164">
            <v>2012604</v>
          </cell>
          <cell r="B164" t="str">
            <v>档案事务-档案馆</v>
          </cell>
        </row>
        <row r="165">
          <cell r="A165">
            <v>2012699</v>
          </cell>
          <cell r="B165" t="str">
            <v>档案事务-其他档案事务支出</v>
          </cell>
        </row>
        <row r="166">
          <cell r="A166">
            <v>20128</v>
          </cell>
          <cell r="B166" t="str">
            <v>民主党派及工商联事务</v>
          </cell>
        </row>
        <row r="167">
          <cell r="A167">
            <v>2012801</v>
          </cell>
          <cell r="B167" t="str">
            <v>民主党派及工商联事务-行政运行</v>
          </cell>
        </row>
        <row r="168">
          <cell r="A168">
            <v>2012802</v>
          </cell>
          <cell r="B168" t="str">
            <v>民主党派及工商联事务-一般行政管理事务</v>
          </cell>
        </row>
        <row r="169">
          <cell r="A169">
            <v>2012803</v>
          </cell>
          <cell r="B169" t="str">
            <v>民主党派及工商联事务-机关服务</v>
          </cell>
        </row>
        <row r="170">
          <cell r="A170">
            <v>2012804</v>
          </cell>
          <cell r="B170" t="str">
            <v>民主党派及工商联事务-参政议政</v>
          </cell>
        </row>
        <row r="171">
          <cell r="A171">
            <v>2012850</v>
          </cell>
          <cell r="B171" t="str">
            <v>民主党派及工商联事务-事业运行</v>
          </cell>
        </row>
        <row r="172">
          <cell r="A172">
            <v>2012899</v>
          </cell>
          <cell r="B172" t="str">
            <v>民主党派及工商联事务-其他民主党派及工商联事务支出</v>
          </cell>
        </row>
        <row r="173">
          <cell r="A173">
            <v>20129</v>
          </cell>
          <cell r="B173" t="str">
            <v>群众团体事务</v>
          </cell>
        </row>
        <row r="174">
          <cell r="A174">
            <v>2012901</v>
          </cell>
          <cell r="B174" t="str">
            <v>群众团体事务-行政运行</v>
          </cell>
        </row>
        <row r="175">
          <cell r="A175">
            <v>2012902</v>
          </cell>
          <cell r="B175" t="str">
            <v>群众团体事务-一般行政管理事务</v>
          </cell>
        </row>
        <row r="176">
          <cell r="A176">
            <v>2012903</v>
          </cell>
          <cell r="B176" t="str">
            <v>群众团体事务-机关服务</v>
          </cell>
        </row>
        <row r="177">
          <cell r="A177">
            <v>2012906</v>
          </cell>
          <cell r="B177" t="str">
            <v>群众团体事务-工会事务</v>
          </cell>
        </row>
        <row r="178">
          <cell r="A178">
            <v>2012950</v>
          </cell>
          <cell r="B178" t="str">
            <v>群众团体事务-事业运行</v>
          </cell>
        </row>
        <row r="179">
          <cell r="A179">
            <v>2012999</v>
          </cell>
          <cell r="B179" t="str">
            <v>群众团体事务-其他群众团体事务支出</v>
          </cell>
        </row>
        <row r="180">
          <cell r="A180">
            <v>20131</v>
          </cell>
          <cell r="B180" t="str">
            <v>党委办公厅（室）及相关机构事务</v>
          </cell>
        </row>
        <row r="181">
          <cell r="A181">
            <v>2013101</v>
          </cell>
          <cell r="B181" t="str">
            <v>党委办公厅（室）及相关机构事务-行政运行</v>
          </cell>
        </row>
        <row r="182">
          <cell r="A182">
            <v>2013102</v>
          </cell>
          <cell r="B182" t="str">
            <v>党委办公厅（室）及相关机构事务-一般行政管理事务</v>
          </cell>
        </row>
        <row r="183">
          <cell r="A183">
            <v>2013103</v>
          </cell>
          <cell r="B183" t="str">
            <v>党委办公厅（室）及相关机构事务-机关服务</v>
          </cell>
        </row>
        <row r="184">
          <cell r="A184">
            <v>2013105</v>
          </cell>
          <cell r="B184" t="str">
            <v>党委办公厅（室）及相关机构事务-专项业务</v>
          </cell>
        </row>
        <row r="185">
          <cell r="A185">
            <v>2013150</v>
          </cell>
          <cell r="B185" t="str">
            <v>党委办公厅（室）及相关机构事务-事业运行</v>
          </cell>
        </row>
        <row r="186">
          <cell r="A186">
            <v>2013199</v>
          </cell>
          <cell r="B186" t="str">
            <v>党委办公厅（室）及相关机构事务-其他党委办公厅（室）及相关机构事务支出</v>
          </cell>
        </row>
        <row r="187">
          <cell r="A187">
            <v>20132</v>
          </cell>
          <cell r="B187" t="str">
            <v>组织事务</v>
          </cell>
        </row>
        <row r="188">
          <cell r="A188">
            <v>2013201</v>
          </cell>
          <cell r="B188" t="str">
            <v>组织事务-行政运行</v>
          </cell>
        </row>
        <row r="189">
          <cell r="A189">
            <v>2013202</v>
          </cell>
          <cell r="B189" t="str">
            <v>组织事务-一般行政管理事务</v>
          </cell>
        </row>
        <row r="190">
          <cell r="A190">
            <v>2013203</v>
          </cell>
          <cell r="B190" t="str">
            <v>组织事务-机关服务</v>
          </cell>
        </row>
        <row r="191">
          <cell r="A191">
            <v>2013204</v>
          </cell>
          <cell r="B191" t="str">
            <v>组织事务-公务员事务</v>
          </cell>
        </row>
        <row r="192">
          <cell r="A192">
            <v>2013250</v>
          </cell>
          <cell r="B192" t="str">
            <v>组织事务-事业运行</v>
          </cell>
        </row>
        <row r="193">
          <cell r="A193">
            <v>2013299</v>
          </cell>
          <cell r="B193" t="str">
            <v>组织事务-其他组织事务支出</v>
          </cell>
        </row>
        <row r="194">
          <cell r="A194">
            <v>20133</v>
          </cell>
          <cell r="B194" t="str">
            <v>宣传事务</v>
          </cell>
        </row>
        <row r="195">
          <cell r="A195">
            <v>2013301</v>
          </cell>
          <cell r="B195" t="str">
            <v>宣传事务-行政运行</v>
          </cell>
        </row>
        <row r="196">
          <cell r="A196">
            <v>2013302</v>
          </cell>
          <cell r="B196" t="str">
            <v>宣传事务-一般行政管理事务</v>
          </cell>
        </row>
        <row r="197">
          <cell r="A197">
            <v>2013303</v>
          </cell>
          <cell r="B197" t="str">
            <v>宣传事务-机关服务</v>
          </cell>
        </row>
        <row r="198">
          <cell r="A198">
            <v>2013304</v>
          </cell>
          <cell r="B198" t="str">
            <v>宣传事务-宣传管理</v>
          </cell>
        </row>
        <row r="199">
          <cell r="A199">
            <v>2013350</v>
          </cell>
          <cell r="B199" t="str">
            <v>宣传事务-事业运行</v>
          </cell>
        </row>
        <row r="200">
          <cell r="A200">
            <v>2013399</v>
          </cell>
          <cell r="B200" t="str">
            <v>宣传事务-其他宣传事务支出</v>
          </cell>
        </row>
        <row r="201">
          <cell r="A201">
            <v>20134</v>
          </cell>
          <cell r="B201" t="str">
            <v>统战事务</v>
          </cell>
        </row>
        <row r="202">
          <cell r="A202">
            <v>2013401</v>
          </cell>
          <cell r="B202" t="str">
            <v>统战事务-行政运行</v>
          </cell>
        </row>
        <row r="203">
          <cell r="A203">
            <v>2013402</v>
          </cell>
          <cell r="B203" t="str">
            <v>统战事务-一般行政管理事务</v>
          </cell>
        </row>
        <row r="204">
          <cell r="A204">
            <v>2013403</v>
          </cell>
          <cell r="B204" t="str">
            <v>统战事务-机关服务</v>
          </cell>
        </row>
        <row r="205">
          <cell r="A205">
            <v>2013404</v>
          </cell>
          <cell r="B205" t="str">
            <v>统战事务-宗教事务</v>
          </cell>
        </row>
        <row r="206">
          <cell r="A206">
            <v>2013405</v>
          </cell>
          <cell r="B206" t="str">
            <v>统战事务-华侨事务</v>
          </cell>
        </row>
        <row r="207">
          <cell r="A207">
            <v>2013450</v>
          </cell>
          <cell r="B207" t="str">
            <v>统战事务-事业运行</v>
          </cell>
        </row>
        <row r="208">
          <cell r="A208">
            <v>2013499</v>
          </cell>
          <cell r="B208" t="str">
            <v>统战事务-其他统战事务支出</v>
          </cell>
        </row>
        <row r="209">
          <cell r="A209">
            <v>20135</v>
          </cell>
          <cell r="B209" t="str">
            <v>对外联络事务</v>
          </cell>
        </row>
        <row r="210">
          <cell r="A210">
            <v>2013501</v>
          </cell>
          <cell r="B210" t="str">
            <v>对外联络事务-行政运行</v>
          </cell>
        </row>
        <row r="211">
          <cell r="A211">
            <v>2013502</v>
          </cell>
          <cell r="B211" t="str">
            <v>对外联络事务-一般行政管理事务</v>
          </cell>
        </row>
        <row r="212">
          <cell r="A212">
            <v>2013503</v>
          </cell>
          <cell r="B212" t="str">
            <v>对外联络事务-机关服务</v>
          </cell>
        </row>
        <row r="213">
          <cell r="A213">
            <v>2013550</v>
          </cell>
          <cell r="B213" t="str">
            <v>对外联络事务-事业运行</v>
          </cell>
        </row>
        <row r="214">
          <cell r="A214">
            <v>2013599</v>
          </cell>
          <cell r="B214" t="str">
            <v>对外联络事务-其他对外联络事务支出</v>
          </cell>
        </row>
        <row r="215">
          <cell r="A215">
            <v>20136</v>
          </cell>
          <cell r="B215" t="str">
            <v>其他共产党事务支出</v>
          </cell>
        </row>
        <row r="216">
          <cell r="A216">
            <v>2013601</v>
          </cell>
          <cell r="B216" t="str">
            <v>其他共产党事务支出-行政运行</v>
          </cell>
        </row>
        <row r="217">
          <cell r="A217">
            <v>2013602</v>
          </cell>
          <cell r="B217" t="str">
            <v>其他共产党事务支出-一般行政管理事务</v>
          </cell>
        </row>
        <row r="218">
          <cell r="A218">
            <v>2013603</v>
          </cell>
          <cell r="B218" t="str">
            <v>其他共产党事务支出-机关服务</v>
          </cell>
        </row>
        <row r="219">
          <cell r="A219">
            <v>2013650</v>
          </cell>
          <cell r="B219" t="str">
            <v>其他共产党事务支出-事业运行</v>
          </cell>
        </row>
        <row r="220">
          <cell r="A220">
            <v>2013699</v>
          </cell>
          <cell r="B220" t="str">
            <v>其他共产党事务支出-其他共产党事务支出</v>
          </cell>
        </row>
        <row r="221">
          <cell r="A221">
            <v>20137</v>
          </cell>
          <cell r="B221" t="str">
            <v>网信事务</v>
          </cell>
        </row>
        <row r="222">
          <cell r="A222">
            <v>2013701</v>
          </cell>
          <cell r="B222" t="str">
            <v>网信事务-行政运行</v>
          </cell>
        </row>
        <row r="223">
          <cell r="A223">
            <v>2013702</v>
          </cell>
          <cell r="B223" t="str">
            <v>网信事务-一般行政管理事务</v>
          </cell>
        </row>
        <row r="224">
          <cell r="A224">
            <v>2013703</v>
          </cell>
          <cell r="B224" t="str">
            <v>网信事务-机关服务</v>
          </cell>
        </row>
        <row r="225">
          <cell r="A225">
            <v>2013704</v>
          </cell>
          <cell r="B225" t="str">
            <v>网信事务-信息安全事务</v>
          </cell>
        </row>
        <row r="226">
          <cell r="A226">
            <v>2013750</v>
          </cell>
          <cell r="B226" t="str">
            <v>网信事务-事业运行</v>
          </cell>
        </row>
        <row r="227">
          <cell r="A227">
            <v>2013799</v>
          </cell>
          <cell r="B227" t="str">
            <v>网信事务-其他网信事务支出</v>
          </cell>
        </row>
        <row r="228">
          <cell r="A228">
            <v>20138</v>
          </cell>
          <cell r="B228" t="str">
            <v>市场监督管理事务</v>
          </cell>
        </row>
        <row r="229">
          <cell r="A229">
            <v>2013801</v>
          </cell>
          <cell r="B229" t="str">
            <v>市场监督管理事务-行政运行</v>
          </cell>
        </row>
        <row r="230">
          <cell r="A230">
            <v>2013802</v>
          </cell>
          <cell r="B230" t="str">
            <v>市场监督管理事务-一般行政管理事务</v>
          </cell>
        </row>
        <row r="231">
          <cell r="A231">
            <v>2013803</v>
          </cell>
          <cell r="B231" t="str">
            <v>市场监督管理事务-机关服务</v>
          </cell>
        </row>
        <row r="232">
          <cell r="A232">
            <v>2013804</v>
          </cell>
          <cell r="B232" t="str">
            <v>市场监督管理事务-市场主体管理</v>
          </cell>
        </row>
        <row r="233">
          <cell r="A233">
            <v>2013805</v>
          </cell>
          <cell r="B233" t="str">
            <v>市场监督管理事务-市场秩序执法</v>
          </cell>
        </row>
        <row r="234">
          <cell r="A234">
            <v>2013808</v>
          </cell>
          <cell r="B234" t="str">
            <v>市场监督管理事务-信息化建设</v>
          </cell>
        </row>
        <row r="235">
          <cell r="A235">
            <v>2013810</v>
          </cell>
          <cell r="B235" t="str">
            <v>市场监督管理事务-质量基础</v>
          </cell>
        </row>
        <row r="236">
          <cell r="A236">
            <v>2013812</v>
          </cell>
          <cell r="B236" t="str">
            <v>市场监督管理事务-药品事务</v>
          </cell>
        </row>
        <row r="237">
          <cell r="A237">
            <v>2013813</v>
          </cell>
          <cell r="B237" t="str">
            <v>市场监督管理事务-医疗器械事务</v>
          </cell>
        </row>
        <row r="238">
          <cell r="A238">
            <v>2013814</v>
          </cell>
          <cell r="B238" t="str">
            <v>市场监督管理事务-化妆品事务</v>
          </cell>
        </row>
        <row r="239">
          <cell r="A239">
            <v>2013815</v>
          </cell>
          <cell r="B239" t="str">
            <v>市场监督管理事务-质量安全监管</v>
          </cell>
        </row>
        <row r="240">
          <cell r="A240">
            <v>2013816</v>
          </cell>
          <cell r="B240" t="str">
            <v>市场监督管理事务-食品安全监管</v>
          </cell>
        </row>
        <row r="241">
          <cell r="A241">
            <v>2013850</v>
          </cell>
          <cell r="B241" t="str">
            <v>市场监督管理事务-事业运行</v>
          </cell>
        </row>
        <row r="242">
          <cell r="A242">
            <v>2013899</v>
          </cell>
          <cell r="B242" t="str">
            <v>市场监督管理事务-其他市场监督管理事务</v>
          </cell>
        </row>
        <row r="243">
          <cell r="A243">
            <v>20199</v>
          </cell>
          <cell r="B243" t="str">
            <v>其他一般公共服务支出</v>
          </cell>
        </row>
        <row r="244">
          <cell r="A244">
            <v>2019901</v>
          </cell>
          <cell r="B244" t="str">
            <v>其他一般公共服务支出-国家赔偿费用支出</v>
          </cell>
        </row>
        <row r="245">
          <cell r="A245">
            <v>2019999</v>
          </cell>
          <cell r="B245" t="str">
            <v>其他一般公共服务支出-其他一般公共服务支出</v>
          </cell>
        </row>
        <row r="246">
          <cell r="A246">
            <v>202</v>
          </cell>
          <cell r="B246" t="str">
            <v>外交支出</v>
          </cell>
        </row>
        <row r="247">
          <cell r="A247">
            <v>20201</v>
          </cell>
          <cell r="B247" t="str">
            <v>外交管理事务</v>
          </cell>
        </row>
        <row r="248">
          <cell r="A248">
            <v>2020101</v>
          </cell>
          <cell r="B248" t="str">
            <v>外交管理事务-行政运行</v>
          </cell>
        </row>
        <row r="249">
          <cell r="A249">
            <v>2020102</v>
          </cell>
          <cell r="B249" t="str">
            <v>外交管理事务-一般行政管理事务</v>
          </cell>
        </row>
        <row r="250">
          <cell r="A250">
            <v>2020103</v>
          </cell>
          <cell r="B250" t="str">
            <v>外交管理事务-机关服务</v>
          </cell>
        </row>
        <row r="251">
          <cell r="A251">
            <v>2020104</v>
          </cell>
          <cell r="B251" t="str">
            <v>外交管理事务-专项业务</v>
          </cell>
        </row>
        <row r="252">
          <cell r="A252">
            <v>2020150</v>
          </cell>
          <cell r="B252" t="str">
            <v>外交管理事务-事业运行</v>
          </cell>
        </row>
        <row r="253">
          <cell r="A253">
            <v>2020199</v>
          </cell>
          <cell r="B253" t="str">
            <v>外交管理事务-其他外交管理事务支出</v>
          </cell>
        </row>
        <row r="254">
          <cell r="A254">
            <v>20202</v>
          </cell>
          <cell r="B254" t="str">
            <v>驻外机构</v>
          </cell>
        </row>
        <row r="255">
          <cell r="A255">
            <v>2020201</v>
          </cell>
          <cell r="B255" t="str">
            <v>驻外机构-驻外使领馆（团、处）</v>
          </cell>
        </row>
        <row r="256">
          <cell r="A256">
            <v>2020202</v>
          </cell>
          <cell r="B256" t="str">
            <v>驻外机构-其他驻外机构支出</v>
          </cell>
        </row>
        <row r="257">
          <cell r="A257">
            <v>20203</v>
          </cell>
          <cell r="B257" t="str">
            <v>对外援助</v>
          </cell>
        </row>
        <row r="258">
          <cell r="A258">
            <v>2020304</v>
          </cell>
          <cell r="B258" t="str">
            <v>对外援助-援外优惠贷款贴息</v>
          </cell>
        </row>
        <row r="259">
          <cell r="A259">
            <v>2020306</v>
          </cell>
          <cell r="B259" t="str">
            <v>对外援助-对外援助</v>
          </cell>
        </row>
        <row r="260">
          <cell r="A260">
            <v>20204</v>
          </cell>
          <cell r="B260" t="str">
            <v>国际组织</v>
          </cell>
        </row>
        <row r="261">
          <cell r="A261">
            <v>2020401</v>
          </cell>
          <cell r="B261" t="str">
            <v>国际组织-国际组织会费</v>
          </cell>
        </row>
        <row r="262">
          <cell r="A262">
            <v>2020402</v>
          </cell>
          <cell r="B262" t="str">
            <v>国际组织-国际组织捐赠</v>
          </cell>
        </row>
        <row r="263">
          <cell r="A263">
            <v>2020403</v>
          </cell>
          <cell r="B263" t="str">
            <v>国际组织-维和摊款</v>
          </cell>
        </row>
        <row r="264">
          <cell r="A264">
            <v>2020404</v>
          </cell>
          <cell r="B264" t="str">
            <v>国际组织-国际组织股金及基金</v>
          </cell>
        </row>
        <row r="265">
          <cell r="A265">
            <v>2020499</v>
          </cell>
          <cell r="B265" t="str">
            <v>国际组织-其他国际组织支出</v>
          </cell>
        </row>
        <row r="266">
          <cell r="A266">
            <v>20205</v>
          </cell>
          <cell r="B266" t="str">
            <v>对外合作与交流</v>
          </cell>
        </row>
        <row r="267">
          <cell r="A267">
            <v>2020503</v>
          </cell>
          <cell r="B267" t="str">
            <v>对外合作与交流-在华国际会议</v>
          </cell>
        </row>
        <row r="268">
          <cell r="A268">
            <v>2020504</v>
          </cell>
          <cell r="B268" t="str">
            <v>对外合作与交流-国际交流活动</v>
          </cell>
        </row>
        <row r="269">
          <cell r="A269">
            <v>2020505</v>
          </cell>
          <cell r="B269" t="str">
            <v>对外合作与交流-对外合作活动</v>
          </cell>
        </row>
        <row r="270">
          <cell r="A270">
            <v>2020599</v>
          </cell>
          <cell r="B270" t="str">
            <v>对外合作与交流-其他对外合作与交流支出</v>
          </cell>
        </row>
        <row r="271">
          <cell r="A271">
            <v>20206</v>
          </cell>
          <cell r="B271" t="str">
            <v>对外宣传</v>
          </cell>
        </row>
        <row r="272">
          <cell r="A272">
            <v>2020601</v>
          </cell>
          <cell r="B272" t="str">
            <v>对外宣传-对外宣传</v>
          </cell>
        </row>
        <row r="273">
          <cell r="A273">
            <v>20207</v>
          </cell>
          <cell r="B273" t="str">
            <v>边界勘界联检</v>
          </cell>
        </row>
        <row r="274">
          <cell r="A274">
            <v>2020701</v>
          </cell>
          <cell r="B274" t="str">
            <v>边界勘界联检-边界勘界</v>
          </cell>
        </row>
        <row r="275">
          <cell r="A275">
            <v>2020702</v>
          </cell>
          <cell r="B275" t="str">
            <v>边界勘界联检-边界联检</v>
          </cell>
        </row>
        <row r="276">
          <cell r="A276">
            <v>2020703</v>
          </cell>
          <cell r="B276" t="str">
            <v>边界勘界联检-边界界桩维护</v>
          </cell>
        </row>
        <row r="277">
          <cell r="A277">
            <v>2020799</v>
          </cell>
          <cell r="B277" t="str">
            <v>边界勘界联检-其他支出</v>
          </cell>
        </row>
        <row r="278">
          <cell r="A278">
            <v>20208</v>
          </cell>
          <cell r="B278" t="str">
            <v>国际发展合作</v>
          </cell>
        </row>
        <row r="279">
          <cell r="A279">
            <v>2020801</v>
          </cell>
          <cell r="B279" t="str">
            <v>国际发展合作-行政运行</v>
          </cell>
        </row>
        <row r="280">
          <cell r="A280">
            <v>2020802</v>
          </cell>
          <cell r="B280" t="str">
            <v>国际发展合作-一般行政管理事务</v>
          </cell>
        </row>
        <row r="281">
          <cell r="A281">
            <v>2020803</v>
          </cell>
          <cell r="B281" t="str">
            <v>国际发展合作-机关服务</v>
          </cell>
        </row>
        <row r="282">
          <cell r="A282">
            <v>2020850</v>
          </cell>
          <cell r="B282" t="str">
            <v>国际发展合作-事业运行</v>
          </cell>
        </row>
        <row r="283">
          <cell r="A283">
            <v>2020899</v>
          </cell>
          <cell r="B283" t="str">
            <v>国际发展合作-其他国际发展合作支出</v>
          </cell>
        </row>
        <row r="284">
          <cell r="A284">
            <v>20299</v>
          </cell>
          <cell r="B284" t="str">
            <v>其他外交支出</v>
          </cell>
        </row>
        <row r="285">
          <cell r="A285">
            <v>2029901</v>
          </cell>
          <cell r="B285" t="str">
            <v>其他外交支出-其他外交支出</v>
          </cell>
        </row>
        <row r="286">
          <cell r="A286">
            <v>203</v>
          </cell>
          <cell r="B286" t="str">
            <v>国防支出</v>
          </cell>
        </row>
        <row r="287">
          <cell r="A287">
            <v>20301</v>
          </cell>
          <cell r="B287" t="str">
            <v>现役部队</v>
          </cell>
        </row>
        <row r="288">
          <cell r="A288">
            <v>2030101</v>
          </cell>
          <cell r="B288" t="str">
            <v>现役部队-现役部队</v>
          </cell>
        </row>
        <row r="289">
          <cell r="A289">
            <v>20304</v>
          </cell>
          <cell r="B289" t="str">
            <v>国防科研事业</v>
          </cell>
        </row>
        <row r="290">
          <cell r="A290">
            <v>2030401</v>
          </cell>
          <cell r="B290" t="str">
            <v>国防科研事业-国防科研事业</v>
          </cell>
        </row>
        <row r="291">
          <cell r="A291">
            <v>20305</v>
          </cell>
          <cell r="B291" t="str">
            <v>专项工程</v>
          </cell>
        </row>
        <row r="292">
          <cell r="A292">
            <v>2030501</v>
          </cell>
          <cell r="B292" t="str">
            <v>专项工程-专项工程</v>
          </cell>
        </row>
        <row r="293">
          <cell r="A293">
            <v>20306</v>
          </cell>
          <cell r="B293" t="str">
            <v>国防动员</v>
          </cell>
        </row>
        <row r="294">
          <cell r="A294">
            <v>2030601</v>
          </cell>
          <cell r="B294" t="str">
            <v>国防动员-兵役征集</v>
          </cell>
        </row>
        <row r="295">
          <cell r="A295">
            <v>2030602</v>
          </cell>
          <cell r="B295" t="str">
            <v>国防动员-经济动员</v>
          </cell>
        </row>
        <row r="296">
          <cell r="A296">
            <v>2030603</v>
          </cell>
          <cell r="B296" t="str">
            <v>国防动员-人民防空</v>
          </cell>
        </row>
        <row r="297">
          <cell r="A297">
            <v>2030604</v>
          </cell>
          <cell r="B297" t="str">
            <v>国防动员-交通战备</v>
          </cell>
        </row>
        <row r="298">
          <cell r="A298">
            <v>2030605</v>
          </cell>
          <cell r="B298" t="str">
            <v>国防动员-国防教育</v>
          </cell>
        </row>
        <row r="299">
          <cell r="A299">
            <v>2030606</v>
          </cell>
          <cell r="B299" t="str">
            <v>国防动员-预备役部队</v>
          </cell>
        </row>
        <row r="300">
          <cell r="A300">
            <v>2030607</v>
          </cell>
          <cell r="B300" t="str">
            <v>国防动员-民兵</v>
          </cell>
        </row>
        <row r="301">
          <cell r="A301">
            <v>2030608</v>
          </cell>
          <cell r="B301" t="str">
            <v>国防动员-边海防</v>
          </cell>
        </row>
        <row r="302">
          <cell r="A302">
            <v>2030699</v>
          </cell>
          <cell r="B302" t="str">
            <v>国防动员-其他国防动员支出</v>
          </cell>
        </row>
        <row r="303">
          <cell r="A303">
            <v>20399</v>
          </cell>
          <cell r="B303" t="str">
            <v>其他国防支出</v>
          </cell>
        </row>
        <row r="304">
          <cell r="A304">
            <v>2039901</v>
          </cell>
          <cell r="B304" t="str">
            <v>其他国防支出-其他国防支出</v>
          </cell>
        </row>
        <row r="305">
          <cell r="A305">
            <v>204</v>
          </cell>
          <cell r="B305" t="str">
            <v>公共安全支出</v>
          </cell>
        </row>
        <row r="306">
          <cell r="A306">
            <v>20401</v>
          </cell>
          <cell r="B306" t="str">
            <v>武装警察部队</v>
          </cell>
        </row>
        <row r="307">
          <cell r="A307">
            <v>2040101</v>
          </cell>
          <cell r="B307" t="str">
            <v>武装警察部队-武装警察部队</v>
          </cell>
        </row>
        <row r="308">
          <cell r="A308">
            <v>2040199</v>
          </cell>
          <cell r="B308" t="str">
            <v>武装警察部队-其他武装警察部队支出</v>
          </cell>
        </row>
        <row r="309">
          <cell r="A309">
            <v>20402</v>
          </cell>
          <cell r="B309" t="str">
            <v>公安</v>
          </cell>
        </row>
        <row r="310">
          <cell r="A310">
            <v>2040201</v>
          </cell>
          <cell r="B310" t="str">
            <v>公安-行政运行</v>
          </cell>
        </row>
        <row r="311">
          <cell r="A311">
            <v>2040202</v>
          </cell>
          <cell r="B311" t="str">
            <v>公安-一般行政管理事务</v>
          </cell>
        </row>
        <row r="312">
          <cell r="A312">
            <v>2040203</v>
          </cell>
          <cell r="B312" t="str">
            <v>公安-机关服务</v>
          </cell>
        </row>
        <row r="313">
          <cell r="A313">
            <v>2040219</v>
          </cell>
          <cell r="B313" t="str">
            <v>公安-信息化建设</v>
          </cell>
        </row>
        <row r="314">
          <cell r="A314">
            <v>2040220</v>
          </cell>
          <cell r="B314" t="str">
            <v>公安-执法办案</v>
          </cell>
        </row>
        <row r="315">
          <cell r="A315">
            <v>2040221</v>
          </cell>
          <cell r="B315" t="str">
            <v>公安-特别业务</v>
          </cell>
        </row>
        <row r="316">
          <cell r="A316">
            <v>2040222</v>
          </cell>
          <cell r="B316" t="str">
            <v>公安-特勤业务</v>
          </cell>
        </row>
        <row r="317">
          <cell r="A317">
            <v>2040223</v>
          </cell>
          <cell r="B317" t="str">
            <v>公安-移民事务</v>
          </cell>
        </row>
        <row r="318">
          <cell r="A318">
            <v>2040250</v>
          </cell>
          <cell r="B318" t="str">
            <v>公安-事业运行</v>
          </cell>
        </row>
        <row r="319">
          <cell r="A319">
            <v>2040299</v>
          </cell>
          <cell r="B319" t="str">
            <v>公安-其他公安支出</v>
          </cell>
        </row>
        <row r="320">
          <cell r="A320">
            <v>20403</v>
          </cell>
          <cell r="B320" t="str">
            <v>国家安全</v>
          </cell>
        </row>
        <row r="321">
          <cell r="A321">
            <v>2040301</v>
          </cell>
          <cell r="B321" t="str">
            <v>国家安全-行政运行</v>
          </cell>
        </row>
        <row r="322">
          <cell r="A322">
            <v>2040302</v>
          </cell>
          <cell r="B322" t="str">
            <v>国家安全-一般行政管理事务</v>
          </cell>
        </row>
        <row r="323">
          <cell r="A323">
            <v>2040303</v>
          </cell>
          <cell r="B323" t="str">
            <v>国家安全-机关服务</v>
          </cell>
        </row>
        <row r="324">
          <cell r="A324">
            <v>2040304</v>
          </cell>
          <cell r="B324" t="str">
            <v>国家安全-安全业务</v>
          </cell>
        </row>
        <row r="325">
          <cell r="A325">
            <v>2040350</v>
          </cell>
          <cell r="B325" t="str">
            <v>国家安全-事业运行</v>
          </cell>
        </row>
        <row r="326">
          <cell r="A326">
            <v>2040399</v>
          </cell>
          <cell r="B326" t="str">
            <v>国家安全-其他国家安全支出</v>
          </cell>
        </row>
        <row r="327">
          <cell r="A327">
            <v>20404</v>
          </cell>
          <cell r="B327" t="str">
            <v>检察</v>
          </cell>
        </row>
        <row r="328">
          <cell r="A328">
            <v>2040401</v>
          </cell>
          <cell r="B328" t="str">
            <v>检察-行政运行</v>
          </cell>
        </row>
        <row r="329">
          <cell r="A329">
            <v>2040402</v>
          </cell>
          <cell r="B329" t="str">
            <v>检察-一般行政管理事务</v>
          </cell>
        </row>
        <row r="330">
          <cell r="A330">
            <v>2040403</v>
          </cell>
          <cell r="B330" t="str">
            <v>检察-机关服务</v>
          </cell>
        </row>
        <row r="331">
          <cell r="A331">
            <v>2040409</v>
          </cell>
          <cell r="B331" t="str">
            <v>检察-“两房”建设</v>
          </cell>
        </row>
        <row r="332">
          <cell r="A332">
            <v>2040410</v>
          </cell>
          <cell r="B332" t="str">
            <v>检察-检查监督</v>
          </cell>
        </row>
        <row r="333">
          <cell r="A333">
            <v>2040450</v>
          </cell>
          <cell r="B333" t="str">
            <v>检察-事业运行</v>
          </cell>
        </row>
        <row r="334">
          <cell r="A334">
            <v>2040499</v>
          </cell>
          <cell r="B334" t="str">
            <v>检察-其他检察支出</v>
          </cell>
        </row>
        <row r="335">
          <cell r="A335">
            <v>20405</v>
          </cell>
          <cell r="B335" t="str">
            <v>法院</v>
          </cell>
        </row>
        <row r="336">
          <cell r="A336">
            <v>2040501</v>
          </cell>
          <cell r="B336" t="str">
            <v>法院-行政运行</v>
          </cell>
        </row>
        <row r="337">
          <cell r="A337">
            <v>2040502</v>
          </cell>
          <cell r="B337" t="str">
            <v>法院-一般行政管理事务</v>
          </cell>
        </row>
        <row r="338">
          <cell r="A338">
            <v>2040503</v>
          </cell>
          <cell r="B338" t="str">
            <v>法院-机关服务</v>
          </cell>
        </row>
        <row r="339">
          <cell r="A339">
            <v>2040504</v>
          </cell>
          <cell r="B339" t="str">
            <v>法院-案件审判</v>
          </cell>
        </row>
        <row r="340">
          <cell r="A340">
            <v>2040505</v>
          </cell>
          <cell r="B340" t="str">
            <v>法院-案件执行</v>
          </cell>
        </row>
        <row r="341">
          <cell r="A341">
            <v>2040506</v>
          </cell>
          <cell r="B341" t="str">
            <v>法院-“两庭”建设</v>
          </cell>
        </row>
        <row r="342">
          <cell r="A342">
            <v>2040550</v>
          </cell>
          <cell r="B342" t="str">
            <v>法院-事业运行</v>
          </cell>
        </row>
        <row r="343">
          <cell r="A343">
            <v>2040599</v>
          </cell>
          <cell r="B343" t="str">
            <v>法院-其他法院支出</v>
          </cell>
        </row>
        <row r="344">
          <cell r="A344">
            <v>20406</v>
          </cell>
          <cell r="B344" t="str">
            <v>司法</v>
          </cell>
        </row>
        <row r="345">
          <cell r="A345">
            <v>2040601</v>
          </cell>
          <cell r="B345" t="str">
            <v>司法-行政运行</v>
          </cell>
        </row>
        <row r="346">
          <cell r="A346">
            <v>2040602</v>
          </cell>
          <cell r="B346" t="str">
            <v>司法-一般行政管理事务</v>
          </cell>
        </row>
        <row r="347">
          <cell r="A347">
            <v>2040603</v>
          </cell>
          <cell r="B347" t="str">
            <v>司法-机关服务</v>
          </cell>
        </row>
        <row r="348">
          <cell r="A348">
            <v>2040604</v>
          </cell>
          <cell r="B348" t="str">
            <v>司法-基层司法业务</v>
          </cell>
        </row>
        <row r="349">
          <cell r="A349">
            <v>2040605</v>
          </cell>
          <cell r="B349" t="str">
            <v>司法-普法宣传</v>
          </cell>
        </row>
        <row r="350">
          <cell r="A350">
            <v>2040606</v>
          </cell>
          <cell r="B350" t="str">
            <v>司法-律师公证管理</v>
          </cell>
        </row>
        <row r="351">
          <cell r="A351">
            <v>2040607</v>
          </cell>
          <cell r="B351" t="str">
            <v>司法-法律援助</v>
          </cell>
        </row>
        <row r="352">
          <cell r="A352">
            <v>2040608</v>
          </cell>
          <cell r="B352" t="str">
            <v>司法-国家统一法律职业资格考试</v>
          </cell>
        </row>
        <row r="353">
          <cell r="A353">
            <v>2040609</v>
          </cell>
          <cell r="B353" t="str">
            <v>司法-仲裁</v>
          </cell>
        </row>
        <row r="354">
          <cell r="A354">
            <v>2040610</v>
          </cell>
          <cell r="B354" t="str">
            <v>司法-社区矫正</v>
          </cell>
        </row>
        <row r="355">
          <cell r="A355">
            <v>2040611</v>
          </cell>
          <cell r="B355" t="str">
            <v>司法-司法鉴定</v>
          </cell>
        </row>
        <row r="356">
          <cell r="A356">
            <v>2040612</v>
          </cell>
          <cell r="B356" t="str">
            <v>司法-法制建设</v>
          </cell>
        </row>
        <row r="357">
          <cell r="A357">
            <v>2040613</v>
          </cell>
          <cell r="B357" t="str">
            <v>司法-信息化建设</v>
          </cell>
        </row>
        <row r="358">
          <cell r="A358">
            <v>2040650</v>
          </cell>
          <cell r="B358" t="str">
            <v>司法-事业运行</v>
          </cell>
        </row>
        <row r="359">
          <cell r="A359">
            <v>2040699</v>
          </cell>
          <cell r="B359" t="str">
            <v>司法-其他司法支出</v>
          </cell>
        </row>
        <row r="360">
          <cell r="A360">
            <v>20407</v>
          </cell>
          <cell r="B360" t="str">
            <v>监狱</v>
          </cell>
        </row>
        <row r="361">
          <cell r="A361">
            <v>2040701</v>
          </cell>
          <cell r="B361" t="str">
            <v>监狱-行政运行</v>
          </cell>
        </row>
        <row r="362">
          <cell r="A362">
            <v>2040702</v>
          </cell>
          <cell r="B362" t="str">
            <v>监狱-一般行政管理事务</v>
          </cell>
        </row>
        <row r="363">
          <cell r="A363">
            <v>2040703</v>
          </cell>
          <cell r="B363" t="str">
            <v>监狱-机关服务</v>
          </cell>
        </row>
        <row r="364">
          <cell r="A364">
            <v>2040704</v>
          </cell>
          <cell r="B364" t="str">
            <v>监狱-犯人生活</v>
          </cell>
        </row>
        <row r="365">
          <cell r="A365">
            <v>2040705</v>
          </cell>
          <cell r="B365" t="str">
            <v>监狱-犯人改造</v>
          </cell>
        </row>
        <row r="366">
          <cell r="A366">
            <v>2040706</v>
          </cell>
          <cell r="B366" t="str">
            <v>监狱-狱政设施建设</v>
          </cell>
        </row>
        <row r="367">
          <cell r="A367">
            <v>2040707</v>
          </cell>
          <cell r="B367" t="str">
            <v>监狱-信息化建设</v>
          </cell>
        </row>
        <row r="368">
          <cell r="A368">
            <v>2040750</v>
          </cell>
          <cell r="B368" t="str">
            <v>监狱-事业运行</v>
          </cell>
        </row>
        <row r="369">
          <cell r="A369">
            <v>2040799</v>
          </cell>
          <cell r="B369" t="str">
            <v>监狱-其他监狱支出</v>
          </cell>
        </row>
        <row r="370">
          <cell r="A370">
            <v>20408</v>
          </cell>
          <cell r="B370" t="str">
            <v>强制隔离戒毒</v>
          </cell>
        </row>
        <row r="371">
          <cell r="A371">
            <v>2040801</v>
          </cell>
          <cell r="B371" t="str">
            <v>强制隔离戒毒-行政运行</v>
          </cell>
        </row>
        <row r="372">
          <cell r="A372">
            <v>2040802</v>
          </cell>
          <cell r="B372" t="str">
            <v>强制隔离戒毒-一般行政管理事务</v>
          </cell>
        </row>
        <row r="373">
          <cell r="A373">
            <v>2040803</v>
          </cell>
          <cell r="B373" t="str">
            <v>强制隔离戒毒-机关服务</v>
          </cell>
        </row>
        <row r="374">
          <cell r="A374">
            <v>2040804</v>
          </cell>
          <cell r="B374" t="str">
            <v>强制隔离戒毒-强制隔离戒毒人员生活</v>
          </cell>
        </row>
        <row r="375">
          <cell r="A375">
            <v>2040805</v>
          </cell>
          <cell r="B375" t="str">
            <v>强制隔离戒毒-强制隔离戒毒人员教育</v>
          </cell>
        </row>
        <row r="376">
          <cell r="A376">
            <v>2040806</v>
          </cell>
          <cell r="B376" t="str">
            <v>强制隔离戒毒-所政设施建设</v>
          </cell>
        </row>
        <row r="377">
          <cell r="A377">
            <v>2040807</v>
          </cell>
          <cell r="B377" t="str">
            <v>强制隔离戒毒-信息化建设</v>
          </cell>
        </row>
        <row r="378">
          <cell r="A378">
            <v>2040850</v>
          </cell>
          <cell r="B378" t="str">
            <v>强制隔离戒毒-事业运行</v>
          </cell>
        </row>
        <row r="379">
          <cell r="A379">
            <v>2040899</v>
          </cell>
          <cell r="B379" t="str">
            <v>强制隔离戒毒-其他强制隔离戒毒支出</v>
          </cell>
        </row>
        <row r="380">
          <cell r="A380">
            <v>20409</v>
          </cell>
          <cell r="B380" t="str">
            <v>国家保密</v>
          </cell>
        </row>
        <row r="381">
          <cell r="A381">
            <v>2040901</v>
          </cell>
          <cell r="B381" t="str">
            <v>国家保密-行政运行</v>
          </cell>
        </row>
        <row r="382">
          <cell r="A382">
            <v>2040902</v>
          </cell>
          <cell r="B382" t="str">
            <v>国家保密-一般行政管理事务</v>
          </cell>
        </row>
        <row r="383">
          <cell r="A383">
            <v>2040903</v>
          </cell>
          <cell r="B383" t="str">
            <v>国家保密-机关服务</v>
          </cell>
        </row>
        <row r="384">
          <cell r="A384">
            <v>2040904</v>
          </cell>
          <cell r="B384" t="str">
            <v>国家保密-保密技术</v>
          </cell>
        </row>
        <row r="385">
          <cell r="A385">
            <v>2040905</v>
          </cell>
          <cell r="B385" t="str">
            <v>国家保密-保密管理</v>
          </cell>
        </row>
        <row r="386">
          <cell r="A386">
            <v>2040950</v>
          </cell>
          <cell r="B386" t="str">
            <v>国家保密-事业运行</v>
          </cell>
        </row>
        <row r="387">
          <cell r="A387">
            <v>2040999</v>
          </cell>
          <cell r="B387" t="str">
            <v>国家保密-其他国家保密支出</v>
          </cell>
        </row>
        <row r="388">
          <cell r="A388">
            <v>20410</v>
          </cell>
          <cell r="B388" t="str">
            <v>缉私警察</v>
          </cell>
        </row>
        <row r="389">
          <cell r="A389">
            <v>2041001</v>
          </cell>
          <cell r="B389" t="str">
            <v>缉私警察-行政运行</v>
          </cell>
        </row>
        <row r="390">
          <cell r="A390">
            <v>2041002</v>
          </cell>
          <cell r="B390" t="str">
            <v>缉私警察-一般行政管理事务</v>
          </cell>
        </row>
        <row r="391">
          <cell r="A391">
            <v>2041006</v>
          </cell>
          <cell r="B391" t="str">
            <v>缉私警察-信息化建设</v>
          </cell>
        </row>
        <row r="392">
          <cell r="A392">
            <v>2041007</v>
          </cell>
          <cell r="B392" t="str">
            <v>缉私警察-缉私业务</v>
          </cell>
        </row>
        <row r="393">
          <cell r="A393">
            <v>2041099</v>
          </cell>
          <cell r="B393" t="str">
            <v>缉私警察-其他缉私警察支出</v>
          </cell>
        </row>
        <row r="394">
          <cell r="A394">
            <v>20499</v>
          </cell>
          <cell r="B394" t="str">
            <v>其他公共安全支出</v>
          </cell>
        </row>
        <row r="395">
          <cell r="A395">
            <v>2049901</v>
          </cell>
          <cell r="B395" t="str">
            <v>其他公共安全支出-其他公共安全支出</v>
          </cell>
        </row>
        <row r="396">
          <cell r="A396">
            <v>205</v>
          </cell>
          <cell r="B396" t="str">
            <v>教育支出</v>
          </cell>
        </row>
        <row r="397">
          <cell r="A397">
            <v>20501</v>
          </cell>
          <cell r="B397" t="str">
            <v>教育管理事务</v>
          </cell>
        </row>
        <row r="398">
          <cell r="A398">
            <v>2050101</v>
          </cell>
          <cell r="B398" t="str">
            <v>教育管理事务-行政运行</v>
          </cell>
        </row>
        <row r="399">
          <cell r="A399">
            <v>2050102</v>
          </cell>
          <cell r="B399" t="str">
            <v>教育管理事务-一般行政管理事务</v>
          </cell>
        </row>
        <row r="400">
          <cell r="A400">
            <v>2050103</v>
          </cell>
          <cell r="B400" t="str">
            <v>教育管理事务-机关服务</v>
          </cell>
        </row>
        <row r="401">
          <cell r="A401">
            <v>2050199</v>
          </cell>
          <cell r="B401" t="str">
            <v>教育管理事务-其他教育管理事务支出</v>
          </cell>
        </row>
        <row r="402">
          <cell r="A402">
            <v>20502</v>
          </cell>
          <cell r="B402" t="str">
            <v>普通教育</v>
          </cell>
        </row>
        <row r="403">
          <cell r="A403">
            <v>2050201</v>
          </cell>
          <cell r="B403" t="str">
            <v>普通教育-学前教育</v>
          </cell>
        </row>
        <row r="404">
          <cell r="A404">
            <v>2050202</v>
          </cell>
          <cell r="B404" t="str">
            <v>普通教育-小学教育</v>
          </cell>
        </row>
        <row r="405">
          <cell r="A405">
            <v>2050203</v>
          </cell>
          <cell r="B405" t="str">
            <v>普通教育-初中教育</v>
          </cell>
        </row>
        <row r="406">
          <cell r="A406">
            <v>2050204</v>
          </cell>
          <cell r="B406" t="str">
            <v>普通教育-高中教育</v>
          </cell>
        </row>
        <row r="407">
          <cell r="A407">
            <v>2050205</v>
          </cell>
          <cell r="B407" t="str">
            <v>普通教育-高等教育</v>
          </cell>
        </row>
        <row r="408">
          <cell r="A408">
            <v>2050206</v>
          </cell>
          <cell r="B408" t="str">
            <v>普通教育-化解农村义务教育债务支出</v>
          </cell>
        </row>
        <row r="409">
          <cell r="A409">
            <v>2050207</v>
          </cell>
          <cell r="B409" t="str">
            <v>普通教育-化解普通高中债务支出</v>
          </cell>
        </row>
        <row r="410">
          <cell r="A410">
            <v>2050299</v>
          </cell>
          <cell r="B410" t="str">
            <v>普通教育-其他普通教育支出</v>
          </cell>
        </row>
        <row r="411">
          <cell r="A411">
            <v>20503</v>
          </cell>
          <cell r="B411" t="str">
            <v>职业教育</v>
          </cell>
        </row>
        <row r="412">
          <cell r="A412">
            <v>2050301</v>
          </cell>
          <cell r="B412" t="str">
            <v>职业教育-初等职业教育</v>
          </cell>
        </row>
        <row r="413">
          <cell r="A413">
            <v>2050302</v>
          </cell>
          <cell r="B413" t="str">
            <v>职业教育-中等职业教育</v>
          </cell>
        </row>
        <row r="414">
          <cell r="A414">
            <v>2050303</v>
          </cell>
          <cell r="B414" t="str">
            <v>职业教育-技校教育</v>
          </cell>
        </row>
        <row r="415">
          <cell r="A415">
            <v>2050305</v>
          </cell>
          <cell r="B415" t="str">
            <v>职业教育-高等职业教育</v>
          </cell>
        </row>
        <row r="416">
          <cell r="A416">
            <v>2050399</v>
          </cell>
          <cell r="B416" t="str">
            <v>职业教育-其他职业教育支出</v>
          </cell>
        </row>
        <row r="417">
          <cell r="A417">
            <v>20504</v>
          </cell>
          <cell r="B417" t="str">
            <v>成人教育</v>
          </cell>
        </row>
        <row r="418">
          <cell r="A418">
            <v>2050401</v>
          </cell>
          <cell r="B418" t="str">
            <v>成人教育-成人初等教育</v>
          </cell>
        </row>
        <row r="419">
          <cell r="A419">
            <v>2050402</v>
          </cell>
          <cell r="B419" t="str">
            <v>成人教育-成人中等教育</v>
          </cell>
        </row>
        <row r="420">
          <cell r="A420">
            <v>2050403</v>
          </cell>
          <cell r="B420" t="str">
            <v>成人教育-成人高等教育</v>
          </cell>
        </row>
        <row r="421">
          <cell r="A421">
            <v>2050404</v>
          </cell>
          <cell r="B421" t="str">
            <v>成人教育-成人广播电视教育</v>
          </cell>
        </row>
        <row r="422">
          <cell r="A422">
            <v>2050499</v>
          </cell>
          <cell r="B422" t="str">
            <v>成人教育-其他成人教育支出</v>
          </cell>
        </row>
        <row r="423">
          <cell r="A423">
            <v>20505</v>
          </cell>
          <cell r="B423" t="str">
            <v>广播电视教育</v>
          </cell>
        </row>
        <row r="424">
          <cell r="A424">
            <v>2050501</v>
          </cell>
          <cell r="B424" t="str">
            <v>广播电视教育-广播电视学校</v>
          </cell>
        </row>
        <row r="425">
          <cell r="A425">
            <v>2050502</v>
          </cell>
          <cell r="B425" t="str">
            <v>广播电视教育-教育电视台</v>
          </cell>
        </row>
        <row r="426">
          <cell r="A426">
            <v>2050599</v>
          </cell>
          <cell r="B426" t="str">
            <v>广播电视教育-其他广播电视教育支出</v>
          </cell>
        </row>
        <row r="427">
          <cell r="A427">
            <v>20506</v>
          </cell>
          <cell r="B427" t="str">
            <v>留学教育</v>
          </cell>
        </row>
        <row r="428">
          <cell r="A428">
            <v>2050601</v>
          </cell>
          <cell r="B428" t="str">
            <v>留学教育-出国留学教育</v>
          </cell>
        </row>
        <row r="429">
          <cell r="A429">
            <v>2050602</v>
          </cell>
          <cell r="B429" t="str">
            <v>留学教育-来华留学教育</v>
          </cell>
        </row>
        <row r="430">
          <cell r="A430">
            <v>2050699</v>
          </cell>
          <cell r="B430" t="str">
            <v>留学教育-其他留学教育支出</v>
          </cell>
        </row>
        <row r="431">
          <cell r="A431">
            <v>20507</v>
          </cell>
          <cell r="B431" t="str">
            <v>特殊教育</v>
          </cell>
        </row>
        <row r="432">
          <cell r="A432">
            <v>2050701</v>
          </cell>
          <cell r="B432" t="str">
            <v>特殊教育-特殊学校教育</v>
          </cell>
        </row>
        <row r="433">
          <cell r="A433">
            <v>2050702</v>
          </cell>
          <cell r="B433" t="str">
            <v>特殊教育-工读学校教育</v>
          </cell>
        </row>
        <row r="434">
          <cell r="A434">
            <v>2050799</v>
          </cell>
          <cell r="B434" t="str">
            <v>特殊教育-其他特殊教育支出</v>
          </cell>
        </row>
        <row r="435">
          <cell r="A435">
            <v>20508</v>
          </cell>
          <cell r="B435" t="str">
            <v>进修及培训</v>
          </cell>
        </row>
        <row r="436">
          <cell r="A436">
            <v>2050801</v>
          </cell>
          <cell r="B436" t="str">
            <v>进修及培训-教师进修</v>
          </cell>
        </row>
        <row r="437">
          <cell r="A437">
            <v>2050802</v>
          </cell>
          <cell r="B437" t="str">
            <v>进修及培训-干部教育</v>
          </cell>
        </row>
        <row r="438">
          <cell r="A438">
            <v>2050803</v>
          </cell>
          <cell r="B438" t="str">
            <v>进修及培训-培训支出</v>
          </cell>
        </row>
        <row r="439">
          <cell r="A439">
            <v>2050804</v>
          </cell>
          <cell r="B439" t="str">
            <v>进修及培训-退役士兵能力提升</v>
          </cell>
        </row>
        <row r="440">
          <cell r="A440">
            <v>2050899</v>
          </cell>
          <cell r="B440" t="str">
            <v>进修及培训-其他进修及培训</v>
          </cell>
        </row>
        <row r="441">
          <cell r="A441">
            <v>20509</v>
          </cell>
          <cell r="B441" t="str">
            <v>教育费附加安排的支出</v>
          </cell>
        </row>
        <row r="442">
          <cell r="A442">
            <v>2050901</v>
          </cell>
          <cell r="B442" t="str">
            <v>教育费附加安排的支出-农村中小学校舍建设</v>
          </cell>
        </row>
        <row r="443">
          <cell r="A443">
            <v>2050902</v>
          </cell>
          <cell r="B443" t="str">
            <v>教育费附加安排的支出-农村中小学教学设施</v>
          </cell>
        </row>
        <row r="444">
          <cell r="A444">
            <v>2050903</v>
          </cell>
          <cell r="B444" t="str">
            <v>教育费附加安排的支出-城市中小学校舍建设</v>
          </cell>
        </row>
        <row r="445">
          <cell r="A445">
            <v>2050904</v>
          </cell>
          <cell r="B445" t="str">
            <v>教育费附加安排的支出-城市中小学教学设施</v>
          </cell>
        </row>
        <row r="446">
          <cell r="A446">
            <v>2050905</v>
          </cell>
          <cell r="B446" t="str">
            <v>教育费附加安排的支出-中等职业学校教学设施</v>
          </cell>
        </row>
        <row r="447">
          <cell r="A447">
            <v>2050999</v>
          </cell>
          <cell r="B447" t="str">
            <v>教育费附加安排的支出-其他教育费附加安排的支出</v>
          </cell>
        </row>
        <row r="448">
          <cell r="A448">
            <v>20599</v>
          </cell>
          <cell r="B448" t="str">
            <v>其他教育支出</v>
          </cell>
        </row>
        <row r="449">
          <cell r="A449">
            <v>2059999</v>
          </cell>
          <cell r="B449" t="str">
            <v>其他教育支出-其他教育支出</v>
          </cell>
        </row>
        <row r="450">
          <cell r="A450">
            <v>206</v>
          </cell>
          <cell r="B450" t="str">
            <v>科学技术支出</v>
          </cell>
        </row>
        <row r="451">
          <cell r="A451">
            <v>20601</v>
          </cell>
          <cell r="B451" t="str">
            <v>科学技术管理事务</v>
          </cell>
        </row>
        <row r="452">
          <cell r="A452">
            <v>2060101</v>
          </cell>
          <cell r="B452" t="str">
            <v>科学技术管理事务-行政运行</v>
          </cell>
        </row>
        <row r="453">
          <cell r="A453">
            <v>2060102</v>
          </cell>
          <cell r="B453" t="str">
            <v>科学技术管理事务-一般行政管理事务</v>
          </cell>
        </row>
        <row r="454">
          <cell r="A454">
            <v>2060103</v>
          </cell>
          <cell r="B454" t="str">
            <v>科学技术管理事务-机关服务</v>
          </cell>
        </row>
        <row r="455">
          <cell r="A455">
            <v>2060199</v>
          </cell>
          <cell r="B455" t="str">
            <v>科学技术管理事务-其他科学技术管理事务支出</v>
          </cell>
        </row>
        <row r="456">
          <cell r="A456">
            <v>20602</v>
          </cell>
          <cell r="B456" t="str">
            <v>基础研究</v>
          </cell>
        </row>
        <row r="457">
          <cell r="A457">
            <v>2060201</v>
          </cell>
          <cell r="B457" t="str">
            <v>基础研究-机构运行</v>
          </cell>
        </row>
        <row r="458">
          <cell r="A458">
            <v>2060203</v>
          </cell>
          <cell r="B458" t="str">
            <v>基础研究-自然科学基金</v>
          </cell>
        </row>
        <row r="459">
          <cell r="A459">
            <v>2060204</v>
          </cell>
          <cell r="B459" t="str">
            <v>基础研究-重点实验室及相关设施</v>
          </cell>
        </row>
        <row r="460">
          <cell r="A460">
            <v>2060205</v>
          </cell>
          <cell r="B460" t="str">
            <v>基础研究-重大科学工程</v>
          </cell>
        </row>
        <row r="461">
          <cell r="A461">
            <v>2060206</v>
          </cell>
          <cell r="B461" t="str">
            <v>基础研究-专项基础科研</v>
          </cell>
        </row>
        <row r="462">
          <cell r="A462">
            <v>2060207</v>
          </cell>
          <cell r="B462" t="str">
            <v>基础研究-专项技术基础</v>
          </cell>
        </row>
        <row r="463">
          <cell r="A463">
            <v>2060299</v>
          </cell>
          <cell r="B463" t="str">
            <v>基础研究-其他基础研究支出</v>
          </cell>
        </row>
        <row r="464">
          <cell r="A464">
            <v>20603</v>
          </cell>
          <cell r="B464" t="str">
            <v>应用研究</v>
          </cell>
        </row>
        <row r="465">
          <cell r="A465">
            <v>2060301</v>
          </cell>
          <cell r="B465" t="str">
            <v>应用研究-机构运行</v>
          </cell>
        </row>
        <row r="466">
          <cell r="A466">
            <v>2060302</v>
          </cell>
          <cell r="B466" t="str">
            <v>应用研究-社会公益研究</v>
          </cell>
        </row>
        <row r="467">
          <cell r="A467">
            <v>2060303</v>
          </cell>
          <cell r="B467" t="str">
            <v>应用研究-高技术研究</v>
          </cell>
        </row>
        <row r="468">
          <cell r="A468">
            <v>2060304</v>
          </cell>
          <cell r="B468" t="str">
            <v>应用研究-专项科研试制</v>
          </cell>
        </row>
        <row r="469">
          <cell r="A469">
            <v>2060399</v>
          </cell>
          <cell r="B469" t="str">
            <v>应用研究-其他应用研究支出</v>
          </cell>
        </row>
        <row r="470">
          <cell r="A470">
            <v>20604</v>
          </cell>
          <cell r="B470" t="str">
            <v>技术研究与开发</v>
          </cell>
        </row>
        <row r="471">
          <cell r="A471">
            <v>2060401</v>
          </cell>
          <cell r="B471" t="str">
            <v>技术研究与开发-机构运行</v>
          </cell>
        </row>
        <row r="472">
          <cell r="A472">
            <v>2060404</v>
          </cell>
          <cell r="B472" t="str">
            <v>技术研究与开发-科技成果转化与扩散</v>
          </cell>
        </row>
        <row r="473">
          <cell r="A473">
            <v>2060499</v>
          </cell>
          <cell r="B473" t="str">
            <v>技术研究与开发-其他技术研究与开发支出</v>
          </cell>
        </row>
        <row r="474">
          <cell r="A474">
            <v>20605</v>
          </cell>
          <cell r="B474" t="str">
            <v>科技条件与服务</v>
          </cell>
        </row>
        <row r="475">
          <cell r="A475">
            <v>2060501</v>
          </cell>
          <cell r="B475" t="str">
            <v>科技条件与服务-机构运行</v>
          </cell>
        </row>
        <row r="476">
          <cell r="A476">
            <v>2060502</v>
          </cell>
          <cell r="B476" t="str">
            <v>科技条件与服务-技术创新服务体系</v>
          </cell>
        </row>
        <row r="477">
          <cell r="A477">
            <v>2060503</v>
          </cell>
          <cell r="B477" t="str">
            <v>科技条件与服务-科技条件专项</v>
          </cell>
        </row>
        <row r="478">
          <cell r="A478">
            <v>2060599</v>
          </cell>
          <cell r="B478" t="str">
            <v>科技条件与服务-其他科技条件与服务支出</v>
          </cell>
        </row>
        <row r="479">
          <cell r="A479">
            <v>20606</v>
          </cell>
          <cell r="B479" t="str">
            <v>社会科学</v>
          </cell>
        </row>
        <row r="480">
          <cell r="A480">
            <v>2060601</v>
          </cell>
          <cell r="B480" t="str">
            <v>社会科学-社会科学研究机构</v>
          </cell>
        </row>
        <row r="481">
          <cell r="A481">
            <v>2060602</v>
          </cell>
          <cell r="B481" t="str">
            <v>社会科学-社会科学研究</v>
          </cell>
        </row>
        <row r="482">
          <cell r="A482">
            <v>2060603</v>
          </cell>
          <cell r="B482" t="str">
            <v>社会科学-社科基金支出</v>
          </cell>
        </row>
        <row r="483">
          <cell r="A483">
            <v>2060699</v>
          </cell>
          <cell r="B483" t="str">
            <v>社会科学-其他社会科学支出</v>
          </cell>
        </row>
        <row r="484">
          <cell r="A484">
            <v>20607</v>
          </cell>
          <cell r="B484" t="str">
            <v>科学技术普及</v>
          </cell>
        </row>
        <row r="485">
          <cell r="A485">
            <v>2060701</v>
          </cell>
          <cell r="B485" t="str">
            <v>科学技术普及-机构运行</v>
          </cell>
        </row>
        <row r="486">
          <cell r="A486">
            <v>2060702</v>
          </cell>
          <cell r="B486" t="str">
            <v>科学技术普及-科普活动</v>
          </cell>
        </row>
        <row r="487">
          <cell r="A487">
            <v>2060703</v>
          </cell>
          <cell r="B487" t="str">
            <v>科学技术普及-青少年科技活动</v>
          </cell>
        </row>
        <row r="488">
          <cell r="A488">
            <v>2060704</v>
          </cell>
          <cell r="B488" t="str">
            <v>科学技术普及-学术交流活动</v>
          </cell>
        </row>
        <row r="489">
          <cell r="A489">
            <v>2060705</v>
          </cell>
          <cell r="B489" t="str">
            <v>科学技术普及-科技馆站</v>
          </cell>
        </row>
        <row r="490">
          <cell r="A490">
            <v>2060799</v>
          </cell>
          <cell r="B490" t="str">
            <v>科学技术普及-其他科学技术普及支出</v>
          </cell>
        </row>
        <row r="491">
          <cell r="A491">
            <v>20608</v>
          </cell>
          <cell r="B491" t="str">
            <v>科技交流与合作</v>
          </cell>
        </row>
        <row r="492">
          <cell r="A492">
            <v>2060801</v>
          </cell>
          <cell r="B492" t="str">
            <v>科技交流与合作-国际交流与合作</v>
          </cell>
        </row>
        <row r="493">
          <cell r="A493">
            <v>2060802</v>
          </cell>
          <cell r="B493" t="str">
            <v>科技交流与合作-重大科技合作项目</v>
          </cell>
        </row>
        <row r="494">
          <cell r="A494">
            <v>2060899</v>
          </cell>
          <cell r="B494" t="str">
            <v>科技交流与合作-其他科技交流与合作支出</v>
          </cell>
        </row>
        <row r="495">
          <cell r="A495">
            <v>20609</v>
          </cell>
          <cell r="B495" t="str">
            <v>科技重大项目</v>
          </cell>
        </row>
        <row r="496">
          <cell r="A496">
            <v>2060901</v>
          </cell>
          <cell r="B496" t="str">
            <v>科技重大项目-科技重大专项</v>
          </cell>
        </row>
        <row r="497">
          <cell r="A497">
            <v>2060902</v>
          </cell>
          <cell r="B497" t="str">
            <v>科技重大项目-重点研发计划</v>
          </cell>
        </row>
        <row r="498">
          <cell r="A498">
            <v>2060999</v>
          </cell>
          <cell r="B498" t="str">
            <v>科技重大项目-其他科技重大项目</v>
          </cell>
        </row>
        <row r="499">
          <cell r="A499">
            <v>20699</v>
          </cell>
          <cell r="B499" t="str">
            <v>其他科学技术支出</v>
          </cell>
        </row>
        <row r="500">
          <cell r="A500">
            <v>2069901</v>
          </cell>
          <cell r="B500" t="str">
            <v>其他科学技术支出-科技奖励</v>
          </cell>
        </row>
        <row r="501">
          <cell r="A501">
            <v>2069902</v>
          </cell>
          <cell r="B501" t="str">
            <v>其他科学技术支出-核应急</v>
          </cell>
        </row>
        <row r="502">
          <cell r="A502">
            <v>2069903</v>
          </cell>
          <cell r="B502" t="str">
            <v>其他科学技术支出-转制科研机构</v>
          </cell>
        </row>
        <row r="503">
          <cell r="A503">
            <v>2069999</v>
          </cell>
          <cell r="B503" t="str">
            <v>其他科学技术支出-其他科学技术支出</v>
          </cell>
        </row>
        <row r="504">
          <cell r="A504">
            <v>207</v>
          </cell>
          <cell r="B504" t="str">
            <v>文化旅游体育与传媒支出</v>
          </cell>
        </row>
        <row r="505">
          <cell r="A505">
            <v>20701</v>
          </cell>
          <cell r="B505" t="str">
            <v>文化和旅游</v>
          </cell>
        </row>
        <row r="506">
          <cell r="A506">
            <v>2070101</v>
          </cell>
          <cell r="B506" t="str">
            <v>文化和旅游-行政运行</v>
          </cell>
        </row>
        <row r="507">
          <cell r="A507">
            <v>2070102</v>
          </cell>
          <cell r="B507" t="str">
            <v>文化和旅游-一般行政管理事务</v>
          </cell>
        </row>
        <row r="508">
          <cell r="A508">
            <v>2070103</v>
          </cell>
          <cell r="B508" t="str">
            <v>文化和旅游-机关服务</v>
          </cell>
        </row>
        <row r="509">
          <cell r="A509">
            <v>2070104</v>
          </cell>
          <cell r="B509" t="str">
            <v>文化和旅游-图书馆</v>
          </cell>
        </row>
        <row r="510">
          <cell r="A510">
            <v>2070105</v>
          </cell>
          <cell r="B510" t="str">
            <v>文化和旅游-文化展示及纪念机构</v>
          </cell>
        </row>
        <row r="511">
          <cell r="A511">
            <v>2070106</v>
          </cell>
          <cell r="B511" t="str">
            <v>文化和旅游-艺术表演场所</v>
          </cell>
        </row>
        <row r="512">
          <cell r="A512">
            <v>2070107</v>
          </cell>
          <cell r="B512" t="str">
            <v>文化和旅游-艺术表演团体</v>
          </cell>
        </row>
        <row r="513">
          <cell r="A513">
            <v>2070108</v>
          </cell>
          <cell r="B513" t="str">
            <v>文化和旅游-文化活动</v>
          </cell>
        </row>
        <row r="514">
          <cell r="A514">
            <v>2070109</v>
          </cell>
          <cell r="B514" t="str">
            <v>文化和旅游-群众文化</v>
          </cell>
        </row>
        <row r="515">
          <cell r="A515">
            <v>2070110</v>
          </cell>
          <cell r="B515" t="str">
            <v>文化和旅游-文化和旅游交流与合作</v>
          </cell>
        </row>
        <row r="516">
          <cell r="A516">
            <v>2070111</v>
          </cell>
          <cell r="B516" t="str">
            <v>文化和旅游-文化创作与保护</v>
          </cell>
        </row>
        <row r="517">
          <cell r="A517">
            <v>2070112</v>
          </cell>
          <cell r="B517" t="str">
            <v>文化和旅游-文化和旅游市场管理</v>
          </cell>
        </row>
        <row r="518">
          <cell r="A518">
            <v>2070113</v>
          </cell>
          <cell r="B518" t="str">
            <v>文化和旅游-旅游宣传</v>
          </cell>
        </row>
        <row r="519">
          <cell r="A519">
            <v>2070114</v>
          </cell>
          <cell r="B519" t="str">
            <v>文化和旅游-文化和旅游管理事务</v>
          </cell>
        </row>
        <row r="520">
          <cell r="A520">
            <v>2070199</v>
          </cell>
          <cell r="B520" t="str">
            <v>文化-其他文化和旅游支出</v>
          </cell>
        </row>
        <row r="521">
          <cell r="A521">
            <v>20702</v>
          </cell>
          <cell r="B521" t="str">
            <v>文物</v>
          </cell>
        </row>
        <row r="522">
          <cell r="A522">
            <v>2070201</v>
          </cell>
          <cell r="B522" t="str">
            <v>文物-行政运行</v>
          </cell>
        </row>
        <row r="523">
          <cell r="A523">
            <v>2070202</v>
          </cell>
          <cell r="B523" t="str">
            <v>文物-一般行政管理事务</v>
          </cell>
        </row>
        <row r="524">
          <cell r="A524">
            <v>2070203</v>
          </cell>
          <cell r="B524" t="str">
            <v>文物-机关服务</v>
          </cell>
        </row>
        <row r="525">
          <cell r="A525">
            <v>2070204</v>
          </cell>
          <cell r="B525" t="str">
            <v>文物-文物保护</v>
          </cell>
        </row>
        <row r="526">
          <cell r="A526">
            <v>2070205</v>
          </cell>
          <cell r="B526" t="str">
            <v>文物-博物馆</v>
          </cell>
        </row>
        <row r="527">
          <cell r="A527">
            <v>2070206</v>
          </cell>
          <cell r="B527" t="str">
            <v>文物-历史名城与古迹</v>
          </cell>
        </row>
        <row r="528">
          <cell r="A528">
            <v>2070299</v>
          </cell>
          <cell r="B528" t="str">
            <v>文物-其他文物支出</v>
          </cell>
        </row>
        <row r="529">
          <cell r="A529">
            <v>20703</v>
          </cell>
          <cell r="B529" t="str">
            <v>体育</v>
          </cell>
        </row>
        <row r="530">
          <cell r="A530">
            <v>2070301</v>
          </cell>
          <cell r="B530" t="str">
            <v>体育-行政运行</v>
          </cell>
        </row>
        <row r="531">
          <cell r="A531">
            <v>2070302</v>
          </cell>
          <cell r="B531" t="str">
            <v>体育-一般行政管理事务</v>
          </cell>
        </row>
        <row r="532">
          <cell r="A532">
            <v>2070303</v>
          </cell>
          <cell r="B532" t="str">
            <v>体育-机关服务</v>
          </cell>
        </row>
        <row r="533">
          <cell r="A533">
            <v>2070304</v>
          </cell>
          <cell r="B533" t="str">
            <v>体育-运动项目管理</v>
          </cell>
        </row>
        <row r="534">
          <cell r="A534">
            <v>2070305</v>
          </cell>
          <cell r="B534" t="str">
            <v>体育-体育竞赛</v>
          </cell>
        </row>
        <row r="535">
          <cell r="A535">
            <v>2070306</v>
          </cell>
          <cell r="B535" t="str">
            <v>体育-体育训练</v>
          </cell>
        </row>
        <row r="536">
          <cell r="A536">
            <v>2070307</v>
          </cell>
          <cell r="B536" t="str">
            <v>体育-体育场馆</v>
          </cell>
        </row>
        <row r="537">
          <cell r="A537">
            <v>2070308</v>
          </cell>
          <cell r="B537" t="str">
            <v>体育-群众体育</v>
          </cell>
        </row>
        <row r="538">
          <cell r="A538">
            <v>2070309</v>
          </cell>
          <cell r="B538" t="str">
            <v>体育-体育交流与合作</v>
          </cell>
        </row>
        <row r="539">
          <cell r="A539">
            <v>2070399</v>
          </cell>
          <cell r="B539" t="str">
            <v>体育-其他体育支出</v>
          </cell>
        </row>
        <row r="540">
          <cell r="A540">
            <v>20706</v>
          </cell>
          <cell r="B540" t="str">
            <v>新闻出版电影</v>
          </cell>
        </row>
        <row r="541">
          <cell r="A541">
            <v>2070601</v>
          </cell>
          <cell r="B541" t="str">
            <v>新闻出版电影-行政运行</v>
          </cell>
        </row>
        <row r="542">
          <cell r="A542">
            <v>2070602</v>
          </cell>
          <cell r="B542" t="str">
            <v>新闻出版电影-一般行政管理事务</v>
          </cell>
        </row>
        <row r="543">
          <cell r="A543">
            <v>2070603</v>
          </cell>
          <cell r="B543" t="str">
            <v>新闻出版电影-机关服务</v>
          </cell>
        </row>
        <row r="544">
          <cell r="A544">
            <v>2070604</v>
          </cell>
          <cell r="B544" t="str">
            <v>新闻出版电影-新闻通讯</v>
          </cell>
        </row>
        <row r="545">
          <cell r="A545">
            <v>2070605</v>
          </cell>
          <cell r="B545" t="str">
            <v>新闻出版电影-出版发行</v>
          </cell>
        </row>
        <row r="546">
          <cell r="A546">
            <v>2070606</v>
          </cell>
          <cell r="B546" t="str">
            <v>新闻出版电影-版权管理</v>
          </cell>
        </row>
        <row r="547">
          <cell r="A547">
            <v>2070607</v>
          </cell>
          <cell r="B547" t="str">
            <v>新闻出版电影-电影</v>
          </cell>
        </row>
        <row r="548">
          <cell r="A548">
            <v>2070699</v>
          </cell>
          <cell r="B548" t="str">
            <v>新闻出版电影-其他新闻出版电影支出</v>
          </cell>
        </row>
        <row r="549">
          <cell r="A549">
            <v>20708</v>
          </cell>
          <cell r="B549" t="str">
            <v>广播电视</v>
          </cell>
        </row>
        <row r="550">
          <cell r="A550">
            <v>2070801</v>
          </cell>
          <cell r="B550" t="str">
            <v>广播电视-行政运行</v>
          </cell>
        </row>
        <row r="551">
          <cell r="A551">
            <v>2070802</v>
          </cell>
          <cell r="B551" t="str">
            <v>广播电视-一般行政管理事务</v>
          </cell>
        </row>
        <row r="552">
          <cell r="A552">
            <v>2070803</v>
          </cell>
          <cell r="B552" t="str">
            <v>广播电视-机关服务</v>
          </cell>
        </row>
        <row r="553">
          <cell r="A553">
            <v>2070804</v>
          </cell>
          <cell r="B553" t="str">
            <v>广播电视-广播</v>
          </cell>
        </row>
        <row r="554">
          <cell r="A554">
            <v>2070805</v>
          </cell>
          <cell r="B554" t="str">
            <v>广播电视-电视</v>
          </cell>
        </row>
        <row r="555">
          <cell r="A555">
            <v>2070806</v>
          </cell>
          <cell r="B555" t="str">
            <v>广播电视-监测监管</v>
          </cell>
        </row>
        <row r="556">
          <cell r="A556">
            <v>2070899</v>
          </cell>
          <cell r="B556" t="str">
            <v>广播电视-其他广播电视支出</v>
          </cell>
        </row>
        <row r="557">
          <cell r="A557">
            <v>20799</v>
          </cell>
          <cell r="B557" t="str">
            <v>其他文化旅游体育与传媒支出</v>
          </cell>
        </row>
        <row r="558">
          <cell r="A558">
            <v>2079902</v>
          </cell>
          <cell r="B558" t="str">
            <v>其他文化旅游体育与传媒支出-宣传文化发展专项支出</v>
          </cell>
        </row>
        <row r="559">
          <cell r="A559">
            <v>2079903</v>
          </cell>
          <cell r="B559" t="str">
            <v>其他文化旅游体育与传媒支出-文化产业发展专项支出</v>
          </cell>
        </row>
        <row r="560">
          <cell r="A560">
            <v>2079999</v>
          </cell>
          <cell r="B560" t="str">
            <v>其他文化旅游体育与传媒支出-其他文化旅游体育与传媒支出</v>
          </cell>
        </row>
        <row r="561">
          <cell r="A561">
            <v>208</v>
          </cell>
          <cell r="B561" t="str">
            <v>社会保障和就业支出</v>
          </cell>
        </row>
        <row r="562">
          <cell r="A562">
            <v>20801</v>
          </cell>
          <cell r="B562" t="str">
            <v>人力资源和社会保障管理事务</v>
          </cell>
        </row>
        <row r="563">
          <cell r="A563">
            <v>2080101</v>
          </cell>
          <cell r="B563" t="str">
            <v>人力资源和社会保障管理事务-行政运行</v>
          </cell>
        </row>
        <row r="564">
          <cell r="A564">
            <v>2080102</v>
          </cell>
          <cell r="B564" t="str">
            <v>人力资源和社会保障管理事务-一般行政管理事务</v>
          </cell>
        </row>
        <row r="565">
          <cell r="A565">
            <v>2080103</v>
          </cell>
          <cell r="B565" t="str">
            <v>人力资源和社会保障管理事务-机关服务</v>
          </cell>
        </row>
        <row r="566">
          <cell r="A566">
            <v>2080104</v>
          </cell>
          <cell r="B566" t="str">
            <v>人力资源和社会保障管理事务-综合业务管理</v>
          </cell>
        </row>
        <row r="567">
          <cell r="A567">
            <v>2080105</v>
          </cell>
          <cell r="B567" t="str">
            <v>人力资源和社会保障管理事务-劳动保障监察</v>
          </cell>
        </row>
        <row r="568">
          <cell r="A568">
            <v>2080106</v>
          </cell>
          <cell r="B568" t="str">
            <v>人力资源和社会保障管理事务-就业管理事务</v>
          </cell>
        </row>
        <row r="569">
          <cell r="A569">
            <v>2080107</v>
          </cell>
          <cell r="B569" t="str">
            <v>人力资源和社会保障管理事务-社会保险业务管理事务</v>
          </cell>
        </row>
        <row r="570">
          <cell r="A570">
            <v>2080108</v>
          </cell>
          <cell r="B570" t="str">
            <v>人力资源和社会保障管理事务-信息化建设</v>
          </cell>
        </row>
        <row r="571">
          <cell r="A571">
            <v>2080109</v>
          </cell>
          <cell r="B571" t="str">
            <v>人力资源和社会保障管理事务-社会保险经办机构</v>
          </cell>
        </row>
        <row r="572">
          <cell r="A572">
            <v>2080110</v>
          </cell>
          <cell r="B572" t="str">
            <v>人力资源和社会保障管理事务-劳动关系和维权</v>
          </cell>
        </row>
        <row r="573">
          <cell r="A573">
            <v>2080111</v>
          </cell>
          <cell r="B573" t="str">
            <v>人力资源和社会保障管理事务-公共就业服务和职业技能鉴定机构</v>
          </cell>
        </row>
        <row r="574">
          <cell r="A574">
            <v>2080112</v>
          </cell>
          <cell r="B574" t="str">
            <v>人力资源和社会保障管理事务-劳动人事争议调解仲裁</v>
          </cell>
        </row>
        <row r="575">
          <cell r="A575">
            <v>2080199</v>
          </cell>
          <cell r="B575" t="str">
            <v>人力资源和社会保障管理事务-其他人力资源和社会保障管理事务支出</v>
          </cell>
        </row>
        <row r="576">
          <cell r="A576">
            <v>20802</v>
          </cell>
          <cell r="B576" t="str">
            <v>民政管理事务</v>
          </cell>
        </row>
        <row r="577">
          <cell r="A577">
            <v>2080201</v>
          </cell>
          <cell r="B577" t="str">
            <v>民政管理事务-行政运行</v>
          </cell>
        </row>
        <row r="578">
          <cell r="A578">
            <v>2080202</v>
          </cell>
          <cell r="B578" t="str">
            <v>民政管理事务-一般行政管理事务</v>
          </cell>
        </row>
        <row r="579">
          <cell r="A579">
            <v>2080203</v>
          </cell>
          <cell r="B579" t="str">
            <v>民政管理事务-机关服务</v>
          </cell>
        </row>
        <row r="580">
          <cell r="A580">
            <v>2080206</v>
          </cell>
          <cell r="B580" t="str">
            <v>民政管理事务-社会组织管理</v>
          </cell>
        </row>
        <row r="581">
          <cell r="A581">
            <v>2080207</v>
          </cell>
          <cell r="B581" t="str">
            <v>民政管理事务-行政区划和地名管理</v>
          </cell>
        </row>
        <row r="582">
          <cell r="A582">
            <v>2080208</v>
          </cell>
          <cell r="B582" t="str">
            <v>民政管理事务-基层政权建设和社区治理</v>
          </cell>
        </row>
        <row r="583">
          <cell r="A583">
            <v>2080299</v>
          </cell>
          <cell r="B583" t="str">
            <v>民政管理事务-其他民政管理事务支出</v>
          </cell>
        </row>
        <row r="584">
          <cell r="A584">
            <v>20804</v>
          </cell>
          <cell r="B584" t="str">
            <v>补充全国社会保障基金</v>
          </cell>
        </row>
        <row r="585">
          <cell r="A585">
            <v>2080402</v>
          </cell>
          <cell r="B585" t="str">
            <v>补充全国社会保障基金-用一般公共预算补充基金</v>
          </cell>
        </row>
        <row r="586">
          <cell r="A586">
            <v>20805</v>
          </cell>
          <cell r="B586" t="str">
            <v>行政事业单位养老支出</v>
          </cell>
        </row>
        <row r="587">
          <cell r="A587">
            <v>2080501</v>
          </cell>
          <cell r="B587" t="str">
            <v>行政事业单位养老支出-行政单位离退休</v>
          </cell>
        </row>
        <row r="588">
          <cell r="A588">
            <v>2080502</v>
          </cell>
          <cell r="B588" t="str">
            <v>行政事业单位养老支出-事业单位离退休</v>
          </cell>
        </row>
        <row r="589">
          <cell r="A589">
            <v>2080503</v>
          </cell>
          <cell r="B589" t="str">
            <v>行政事业单位养老支出-离退休人员管理机构</v>
          </cell>
        </row>
        <row r="590">
          <cell r="A590">
            <v>2080505</v>
          </cell>
          <cell r="B590" t="str">
            <v>行政事业单位养老支出-机关事业单位基本养老保险缴费支出</v>
          </cell>
        </row>
        <row r="591">
          <cell r="A591">
            <v>2080506</v>
          </cell>
          <cell r="B591" t="str">
            <v>行政事业单位养老支出-机关事业单位职业年金缴费支出</v>
          </cell>
        </row>
        <row r="592">
          <cell r="A592">
            <v>2080507</v>
          </cell>
          <cell r="B592" t="str">
            <v>行政事业单位养老支出-对机关事业单位基本养老保险基金的补助</v>
          </cell>
        </row>
        <row r="593">
          <cell r="A593">
            <v>2080599</v>
          </cell>
          <cell r="B593" t="str">
            <v>行政事业单位养老支出-其他行政事业单位养老支出</v>
          </cell>
        </row>
        <row r="594">
          <cell r="A594">
            <v>20806</v>
          </cell>
          <cell r="B594" t="str">
            <v>企业改革补助</v>
          </cell>
        </row>
        <row r="595">
          <cell r="A595">
            <v>2080601</v>
          </cell>
          <cell r="B595" t="str">
            <v>企业改革补助-企业关闭破产补助</v>
          </cell>
        </row>
        <row r="596">
          <cell r="A596">
            <v>2080602</v>
          </cell>
          <cell r="B596" t="str">
            <v>企业改革补助-厂办大集体改革补助</v>
          </cell>
        </row>
        <row r="597">
          <cell r="A597">
            <v>2080699</v>
          </cell>
          <cell r="B597" t="str">
            <v>企业改革补助-其他企业改革发展补助</v>
          </cell>
        </row>
        <row r="598">
          <cell r="A598">
            <v>20807</v>
          </cell>
          <cell r="B598" t="str">
            <v>就业补助</v>
          </cell>
        </row>
        <row r="599">
          <cell r="A599">
            <v>2080701</v>
          </cell>
          <cell r="B599" t="str">
            <v>就业补助-就业创业服务补贴</v>
          </cell>
        </row>
        <row r="600">
          <cell r="A600">
            <v>2080702</v>
          </cell>
          <cell r="B600" t="str">
            <v>就业补助-职业培训补贴</v>
          </cell>
        </row>
        <row r="601">
          <cell r="A601">
            <v>2080704</v>
          </cell>
          <cell r="B601" t="str">
            <v>就业补助-社会保险补贴</v>
          </cell>
        </row>
        <row r="602">
          <cell r="A602">
            <v>2080705</v>
          </cell>
          <cell r="B602" t="str">
            <v>就业补助-公益性岗位补贴</v>
          </cell>
        </row>
        <row r="603">
          <cell r="A603">
            <v>2080709</v>
          </cell>
          <cell r="B603" t="str">
            <v>就业补助-职业技能鉴定补贴</v>
          </cell>
        </row>
        <row r="604">
          <cell r="A604">
            <v>2080711</v>
          </cell>
          <cell r="B604" t="str">
            <v>就业补助-就业见习补贴</v>
          </cell>
        </row>
        <row r="605">
          <cell r="A605">
            <v>2080712</v>
          </cell>
          <cell r="B605" t="str">
            <v>就业补助-高技能人才培养补助</v>
          </cell>
        </row>
        <row r="606">
          <cell r="A606">
            <v>2080713</v>
          </cell>
          <cell r="B606" t="str">
            <v>就业补助-求职创业补贴</v>
          </cell>
        </row>
        <row r="607">
          <cell r="A607">
            <v>2080799</v>
          </cell>
          <cell r="B607" t="str">
            <v>就业补助-其他就业补助支出</v>
          </cell>
        </row>
        <row r="608">
          <cell r="A608">
            <v>20808</v>
          </cell>
          <cell r="B608" t="str">
            <v>抚恤</v>
          </cell>
        </row>
        <row r="609">
          <cell r="A609">
            <v>2080801</v>
          </cell>
          <cell r="B609" t="str">
            <v>抚恤-死亡抚恤</v>
          </cell>
        </row>
        <row r="610">
          <cell r="A610">
            <v>2080802</v>
          </cell>
          <cell r="B610" t="str">
            <v>抚恤-伤残抚恤</v>
          </cell>
        </row>
        <row r="611">
          <cell r="A611">
            <v>2080803</v>
          </cell>
          <cell r="B611" t="str">
            <v>抚恤-在乡复员、退伍军人生活补助</v>
          </cell>
        </row>
        <row r="612">
          <cell r="A612">
            <v>2080804</v>
          </cell>
          <cell r="B612" t="str">
            <v>抚恤-优抚事业单位支出</v>
          </cell>
        </row>
        <row r="613">
          <cell r="A613">
            <v>2080805</v>
          </cell>
          <cell r="B613" t="str">
            <v>抚恤-义务兵优待</v>
          </cell>
        </row>
        <row r="614">
          <cell r="A614">
            <v>2080806</v>
          </cell>
          <cell r="B614" t="str">
            <v>抚恤-农村籍退役士兵老年生活补助</v>
          </cell>
        </row>
        <row r="615">
          <cell r="A615">
            <v>2080899</v>
          </cell>
          <cell r="B615" t="str">
            <v>抚恤-其他优抚支出</v>
          </cell>
        </row>
        <row r="616">
          <cell r="A616">
            <v>20809</v>
          </cell>
          <cell r="B616" t="str">
            <v>退役安置</v>
          </cell>
        </row>
        <row r="617">
          <cell r="A617">
            <v>2080901</v>
          </cell>
          <cell r="B617" t="str">
            <v>退役安置-退役士兵安置</v>
          </cell>
        </row>
        <row r="618">
          <cell r="A618">
            <v>2080902</v>
          </cell>
          <cell r="B618" t="str">
            <v>退役安置-军队移交政府的离退休人员安置</v>
          </cell>
        </row>
        <row r="619">
          <cell r="A619">
            <v>2080903</v>
          </cell>
          <cell r="B619" t="str">
            <v>退役安置-军队移交政府离退休干部管理机构</v>
          </cell>
        </row>
        <row r="620">
          <cell r="A620">
            <v>2080904</v>
          </cell>
          <cell r="B620" t="str">
            <v>退役安置-退役士兵管理教育</v>
          </cell>
        </row>
        <row r="621">
          <cell r="A621">
            <v>2080905</v>
          </cell>
          <cell r="B621" t="str">
            <v>退役安置-军队转业干部安置</v>
          </cell>
        </row>
        <row r="622">
          <cell r="A622">
            <v>2080999</v>
          </cell>
          <cell r="B622" t="str">
            <v>退役安置-其他退役安置支出</v>
          </cell>
        </row>
        <row r="623">
          <cell r="A623">
            <v>20810</v>
          </cell>
          <cell r="B623" t="str">
            <v>社会福利</v>
          </cell>
        </row>
        <row r="624">
          <cell r="A624">
            <v>2081001</v>
          </cell>
          <cell r="B624" t="str">
            <v>社会福利-儿童福利</v>
          </cell>
        </row>
        <row r="625">
          <cell r="A625">
            <v>2081002</v>
          </cell>
          <cell r="B625" t="str">
            <v>社会福利-老年福利</v>
          </cell>
        </row>
        <row r="626">
          <cell r="A626">
            <v>2081003</v>
          </cell>
          <cell r="B626" t="str">
            <v>社会福利-康复辅具</v>
          </cell>
        </row>
        <row r="627">
          <cell r="A627">
            <v>2081004</v>
          </cell>
          <cell r="B627" t="str">
            <v>社会福利-殡葬</v>
          </cell>
        </row>
        <row r="628">
          <cell r="A628">
            <v>2081005</v>
          </cell>
          <cell r="B628" t="str">
            <v>社会福利-社会福利事业单位</v>
          </cell>
        </row>
        <row r="629">
          <cell r="A629">
            <v>2081006</v>
          </cell>
          <cell r="B629" t="str">
            <v>社会福利-养老服务</v>
          </cell>
        </row>
        <row r="630">
          <cell r="A630">
            <v>2081099</v>
          </cell>
          <cell r="B630" t="str">
            <v>社会福利-其他社会福利支出</v>
          </cell>
        </row>
        <row r="631">
          <cell r="A631">
            <v>20811</v>
          </cell>
          <cell r="B631" t="str">
            <v>残疾人事业</v>
          </cell>
        </row>
        <row r="632">
          <cell r="A632">
            <v>2081101</v>
          </cell>
          <cell r="B632" t="str">
            <v>残疾人事业-行政运行</v>
          </cell>
        </row>
        <row r="633">
          <cell r="A633">
            <v>2081102</v>
          </cell>
          <cell r="B633" t="str">
            <v>残疾人事业-一般行政管理事务</v>
          </cell>
        </row>
        <row r="634">
          <cell r="A634">
            <v>2081103</v>
          </cell>
          <cell r="B634" t="str">
            <v>残疾人事业-机关服务</v>
          </cell>
        </row>
        <row r="635">
          <cell r="A635">
            <v>2081104</v>
          </cell>
          <cell r="B635" t="str">
            <v>残疾人事业-残疾人康复</v>
          </cell>
        </row>
        <row r="636">
          <cell r="A636">
            <v>2081105</v>
          </cell>
          <cell r="B636" t="str">
            <v>残疾人事业-残疾人就业和扶贫</v>
          </cell>
        </row>
        <row r="637">
          <cell r="A637">
            <v>2081106</v>
          </cell>
          <cell r="B637" t="str">
            <v>残疾人事业-残疾人体育</v>
          </cell>
        </row>
        <row r="638">
          <cell r="A638">
            <v>2081107</v>
          </cell>
          <cell r="B638" t="str">
            <v>残疾人事业-残疾人生活和护理补贴</v>
          </cell>
        </row>
        <row r="639">
          <cell r="A639">
            <v>2081199</v>
          </cell>
          <cell r="B639" t="str">
            <v>残疾人事业-其他残疾人事业支出</v>
          </cell>
        </row>
        <row r="640">
          <cell r="A640">
            <v>20816</v>
          </cell>
          <cell r="B640" t="str">
            <v>红十字事业</v>
          </cell>
        </row>
        <row r="641">
          <cell r="A641">
            <v>2081601</v>
          </cell>
          <cell r="B641" t="str">
            <v>红十字事业-行政运行</v>
          </cell>
        </row>
        <row r="642">
          <cell r="A642">
            <v>2081602</v>
          </cell>
          <cell r="B642" t="str">
            <v>红十字事业-一般行政管理事务</v>
          </cell>
        </row>
        <row r="643">
          <cell r="A643">
            <v>2081603</v>
          </cell>
          <cell r="B643" t="str">
            <v>红十字事业-机关服务</v>
          </cell>
        </row>
        <row r="644">
          <cell r="A644">
            <v>2081699</v>
          </cell>
          <cell r="B644" t="str">
            <v>红十字事业-其他红十字事业支出</v>
          </cell>
        </row>
        <row r="645">
          <cell r="A645">
            <v>20819</v>
          </cell>
          <cell r="B645" t="str">
            <v>最低生活保障</v>
          </cell>
        </row>
        <row r="646">
          <cell r="A646">
            <v>2081901</v>
          </cell>
          <cell r="B646" t="str">
            <v>最低生活保障-城市最低生活保障金支出</v>
          </cell>
        </row>
        <row r="647">
          <cell r="A647">
            <v>2081902</v>
          </cell>
          <cell r="B647" t="str">
            <v>最低生活保障-农村最低生活保障金支出</v>
          </cell>
        </row>
        <row r="648">
          <cell r="A648">
            <v>20820</v>
          </cell>
          <cell r="B648" t="str">
            <v>临时救助</v>
          </cell>
        </row>
        <row r="649">
          <cell r="A649">
            <v>2082001</v>
          </cell>
          <cell r="B649" t="str">
            <v>临时救助-临时救助支出</v>
          </cell>
        </row>
        <row r="650">
          <cell r="A650">
            <v>2082002</v>
          </cell>
          <cell r="B650" t="str">
            <v>临时救助-流浪乞讨人员救助支出</v>
          </cell>
        </row>
        <row r="651">
          <cell r="A651">
            <v>20821</v>
          </cell>
          <cell r="B651" t="str">
            <v>特困人员救助供养</v>
          </cell>
        </row>
        <row r="652">
          <cell r="A652">
            <v>2082101</v>
          </cell>
          <cell r="B652" t="str">
            <v>特困人员救助供养-城市特困人员救助供养支出</v>
          </cell>
        </row>
        <row r="653">
          <cell r="A653">
            <v>2082102</v>
          </cell>
          <cell r="B653" t="str">
            <v>特困人员救助供养-农村特困人员救助供养支出</v>
          </cell>
        </row>
        <row r="654">
          <cell r="A654">
            <v>20824</v>
          </cell>
          <cell r="B654" t="str">
            <v>补充道路交通事故社会救助基金</v>
          </cell>
        </row>
        <row r="655">
          <cell r="A655">
            <v>2082401</v>
          </cell>
          <cell r="B655" t="str">
            <v>补充道路交通事故社会救助基金-交强险增值税补助基金支出</v>
          </cell>
        </row>
        <row r="656">
          <cell r="A656">
            <v>2082402</v>
          </cell>
          <cell r="B656" t="str">
            <v>补充道路交通事故社会救助基金-交强险罚款收入补助基金支出</v>
          </cell>
        </row>
        <row r="657">
          <cell r="A657">
            <v>20825</v>
          </cell>
          <cell r="B657" t="str">
            <v>其他生活救助</v>
          </cell>
        </row>
        <row r="658">
          <cell r="A658">
            <v>2082501</v>
          </cell>
          <cell r="B658" t="str">
            <v>其他生活救助-其他城市生活救助</v>
          </cell>
        </row>
        <row r="659">
          <cell r="A659">
            <v>2082502</v>
          </cell>
          <cell r="B659" t="str">
            <v>其他生活救助-其他农村生活救助</v>
          </cell>
        </row>
        <row r="660">
          <cell r="A660">
            <v>20826</v>
          </cell>
          <cell r="B660" t="str">
            <v>财政对基本养老保险基金的补助</v>
          </cell>
        </row>
        <row r="661">
          <cell r="A661">
            <v>2082601</v>
          </cell>
          <cell r="B661" t="str">
            <v>财政对基本养老保险基金的补助-财政对企业职工基本养老保险基金的补助</v>
          </cell>
        </row>
        <row r="662">
          <cell r="A662">
            <v>2082602</v>
          </cell>
          <cell r="B662" t="str">
            <v>财政对基本养老保险基金的补助-财政对城乡居民基本养老保险基金的补助</v>
          </cell>
        </row>
        <row r="663">
          <cell r="A663">
            <v>2082699</v>
          </cell>
          <cell r="B663" t="str">
            <v>财政对基本养老保险基金的补助-财政对其他基本养老保险基金的补助</v>
          </cell>
        </row>
        <row r="664">
          <cell r="A664">
            <v>20827</v>
          </cell>
          <cell r="B664" t="str">
            <v>财政对其他社会保险基金的补助</v>
          </cell>
        </row>
        <row r="665">
          <cell r="A665">
            <v>2082701</v>
          </cell>
          <cell r="B665" t="str">
            <v>财政对其他社会保险基金的补助-财政对失业保险基金的补助</v>
          </cell>
        </row>
        <row r="666">
          <cell r="A666">
            <v>2082702</v>
          </cell>
          <cell r="B666" t="str">
            <v>财政对其他社会保险基金的补助-财政对工伤保险基金的补助</v>
          </cell>
        </row>
        <row r="667">
          <cell r="A667">
            <v>2082703</v>
          </cell>
          <cell r="B667" t="str">
            <v>财政对其他社会保险基金的补助-财政对生育保险基金的补助</v>
          </cell>
        </row>
        <row r="668">
          <cell r="A668">
            <v>2082799</v>
          </cell>
          <cell r="B668" t="str">
            <v>财政对其他社会保险基金的补助-其他财政对社会保险基金的补助</v>
          </cell>
        </row>
        <row r="669">
          <cell r="A669">
            <v>20828</v>
          </cell>
          <cell r="B669" t="str">
            <v>退役军人管理事务</v>
          </cell>
        </row>
        <row r="670">
          <cell r="A670">
            <v>2082801</v>
          </cell>
          <cell r="B670" t="str">
            <v>退役军人管理事务-行政运行</v>
          </cell>
        </row>
        <row r="671">
          <cell r="A671">
            <v>2082802</v>
          </cell>
          <cell r="B671" t="str">
            <v>退役军人管理事务-一般行政管理事务</v>
          </cell>
        </row>
        <row r="672">
          <cell r="A672">
            <v>2082803</v>
          </cell>
          <cell r="B672" t="str">
            <v>退役军人管理事务-机关服务</v>
          </cell>
        </row>
        <row r="673">
          <cell r="A673">
            <v>2082804</v>
          </cell>
          <cell r="B673" t="str">
            <v>退役军人管理事务-拥军优属</v>
          </cell>
        </row>
        <row r="674">
          <cell r="A674">
            <v>2082805</v>
          </cell>
          <cell r="B674" t="str">
            <v>退役军人管理事务-部队供应</v>
          </cell>
        </row>
        <row r="675">
          <cell r="A675">
            <v>2082850</v>
          </cell>
          <cell r="B675" t="str">
            <v>退役军人管理事务-事业运行</v>
          </cell>
        </row>
        <row r="676">
          <cell r="A676">
            <v>2082899</v>
          </cell>
          <cell r="B676" t="str">
            <v>退役军人管理事务-其他退役军人事务管理支出</v>
          </cell>
        </row>
        <row r="677">
          <cell r="A677">
            <v>20830</v>
          </cell>
          <cell r="B677" t="str">
            <v>财政代缴社会保险费支出</v>
          </cell>
        </row>
        <row r="678">
          <cell r="A678">
            <v>2083001</v>
          </cell>
          <cell r="B678" t="str">
            <v>财政代缴社会保险费支出-财政代缴城乡居民基本养老保险费支出</v>
          </cell>
        </row>
        <row r="679">
          <cell r="A679">
            <v>2083099</v>
          </cell>
          <cell r="B679" t="str">
            <v>财政代缴社会保险费支出-财政代缴其他社会保险费支出</v>
          </cell>
        </row>
        <row r="680">
          <cell r="A680">
            <v>20899</v>
          </cell>
          <cell r="B680" t="str">
            <v>其他社会保障和就业支出</v>
          </cell>
        </row>
        <row r="681">
          <cell r="A681">
            <v>2089901</v>
          </cell>
          <cell r="B681" t="str">
            <v>其他社会保障和就业支出-其他社会保障和就业支出</v>
          </cell>
        </row>
        <row r="682">
          <cell r="A682">
            <v>210</v>
          </cell>
          <cell r="B682" t="str">
            <v>卫生健康支出</v>
          </cell>
        </row>
        <row r="683">
          <cell r="A683">
            <v>21001</v>
          </cell>
          <cell r="B683" t="str">
            <v>卫生健康管理事务</v>
          </cell>
        </row>
        <row r="684">
          <cell r="A684">
            <v>2100101</v>
          </cell>
          <cell r="B684" t="str">
            <v>卫生健康管理事务-行政运行</v>
          </cell>
        </row>
        <row r="685">
          <cell r="A685">
            <v>2100102</v>
          </cell>
          <cell r="B685" t="str">
            <v>卫生健康管理事务-一般行政管理事务</v>
          </cell>
        </row>
        <row r="686">
          <cell r="A686">
            <v>2100103</v>
          </cell>
          <cell r="B686" t="str">
            <v>卫生健康管理事务-机关服务</v>
          </cell>
        </row>
        <row r="687">
          <cell r="A687">
            <v>2100199</v>
          </cell>
          <cell r="B687" t="str">
            <v>卫生健康管理事务-其他卫生健康管理事务支出</v>
          </cell>
        </row>
        <row r="688">
          <cell r="A688">
            <v>21002</v>
          </cell>
          <cell r="B688" t="str">
            <v>公立医院</v>
          </cell>
        </row>
        <row r="689">
          <cell r="A689">
            <v>2100201</v>
          </cell>
          <cell r="B689" t="str">
            <v>公立医院-综合医院</v>
          </cell>
        </row>
        <row r="690">
          <cell r="A690">
            <v>2100202</v>
          </cell>
          <cell r="B690" t="str">
            <v>公立医院-中医（民族）医院</v>
          </cell>
        </row>
        <row r="691">
          <cell r="A691">
            <v>2100203</v>
          </cell>
          <cell r="B691" t="str">
            <v>公立医院-传染病医院</v>
          </cell>
        </row>
        <row r="692">
          <cell r="A692">
            <v>2100204</v>
          </cell>
          <cell r="B692" t="str">
            <v>公立医院-职业病防治医院</v>
          </cell>
        </row>
        <row r="693">
          <cell r="A693">
            <v>2100205</v>
          </cell>
          <cell r="B693" t="str">
            <v>公立医院-精神病医院</v>
          </cell>
        </row>
        <row r="694">
          <cell r="A694">
            <v>2100206</v>
          </cell>
          <cell r="B694" t="str">
            <v>公立医院-妇幼保健医院</v>
          </cell>
        </row>
        <row r="695">
          <cell r="A695">
            <v>2100207</v>
          </cell>
          <cell r="B695" t="str">
            <v>公立医院-儿童医院</v>
          </cell>
        </row>
        <row r="696">
          <cell r="A696">
            <v>2100208</v>
          </cell>
          <cell r="B696" t="str">
            <v>公立医院-其他专科医院</v>
          </cell>
        </row>
        <row r="697">
          <cell r="A697">
            <v>2100209</v>
          </cell>
          <cell r="B697" t="str">
            <v>公立医院-福利医院</v>
          </cell>
        </row>
        <row r="698">
          <cell r="A698">
            <v>2100210</v>
          </cell>
          <cell r="B698" t="str">
            <v>公立医院-行业医院</v>
          </cell>
        </row>
        <row r="699">
          <cell r="A699">
            <v>2100211</v>
          </cell>
          <cell r="B699" t="str">
            <v>公立医院-处理医疗欠费</v>
          </cell>
        </row>
        <row r="700">
          <cell r="A700">
            <v>2100212</v>
          </cell>
          <cell r="B700" t="str">
            <v>公立医院-康复医院</v>
          </cell>
        </row>
        <row r="701">
          <cell r="A701">
            <v>2100299</v>
          </cell>
          <cell r="B701" t="str">
            <v>公立医院-其他公立医院支出</v>
          </cell>
        </row>
        <row r="702">
          <cell r="A702">
            <v>21003</v>
          </cell>
          <cell r="B702" t="str">
            <v>基层医疗卫生机构</v>
          </cell>
        </row>
        <row r="703">
          <cell r="A703">
            <v>2100301</v>
          </cell>
          <cell r="B703" t="str">
            <v>基层医疗卫生机构-城市社区卫生机构</v>
          </cell>
        </row>
        <row r="704">
          <cell r="A704">
            <v>2100302</v>
          </cell>
          <cell r="B704" t="str">
            <v>基层医疗卫生机构-乡镇卫生院</v>
          </cell>
        </row>
        <row r="705">
          <cell r="A705">
            <v>2100399</v>
          </cell>
          <cell r="B705" t="str">
            <v>基层医疗卫生机构-其他基层医疗卫生机构支出</v>
          </cell>
        </row>
        <row r="706">
          <cell r="A706">
            <v>21004</v>
          </cell>
          <cell r="B706" t="str">
            <v>公共卫生</v>
          </cell>
        </row>
        <row r="707">
          <cell r="A707">
            <v>2100401</v>
          </cell>
          <cell r="B707" t="str">
            <v>公共卫生-疾病预防控制机构</v>
          </cell>
        </row>
        <row r="708">
          <cell r="A708">
            <v>2100402</v>
          </cell>
          <cell r="B708" t="str">
            <v>公共卫生-卫生监督机构</v>
          </cell>
        </row>
        <row r="709">
          <cell r="A709">
            <v>2100403</v>
          </cell>
          <cell r="B709" t="str">
            <v>公共卫生-妇幼保健机构</v>
          </cell>
        </row>
        <row r="710">
          <cell r="A710">
            <v>2100404</v>
          </cell>
          <cell r="B710" t="str">
            <v>公共卫生-精神卫生机构</v>
          </cell>
        </row>
        <row r="711">
          <cell r="A711">
            <v>2100405</v>
          </cell>
          <cell r="B711" t="str">
            <v>公共卫生-应急救治机构</v>
          </cell>
        </row>
        <row r="712">
          <cell r="A712">
            <v>2100406</v>
          </cell>
          <cell r="B712" t="str">
            <v>公共卫生-采供血机构</v>
          </cell>
        </row>
        <row r="713">
          <cell r="A713">
            <v>2100407</v>
          </cell>
          <cell r="B713" t="str">
            <v>公共卫生-其他专业公共卫生机构</v>
          </cell>
        </row>
        <row r="714">
          <cell r="A714">
            <v>2100408</v>
          </cell>
          <cell r="B714" t="str">
            <v>公共卫生-基本公共卫生服务</v>
          </cell>
        </row>
        <row r="715">
          <cell r="A715">
            <v>2100409</v>
          </cell>
          <cell r="B715" t="str">
            <v>公共卫生-重大公共卫生服务</v>
          </cell>
        </row>
        <row r="716">
          <cell r="A716">
            <v>2100410</v>
          </cell>
          <cell r="B716" t="str">
            <v>公共卫生-突发公共卫生事件应急处理</v>
          </cell>
        </row>
        <row r="717">
          <cell r="A717">
            <v>2100499</v>
          </cell>
          <cell r="B717" t="str">
            <v>公共卫生-其他公共卫生支出</v>
          </cell>
        </row>
        <row r="718">
          <cell r="A718">
            <v>21006</v>
          </cell>
          <cell r="B718" t="str">
            <v>中医药</v>
          </cell>
        </row>
        <row r="719">
          <cell r="A719">
            <v>2100601</v>
          </cell>
          <cell r="B719" t="str">
            <v>中医药-中医（民族医）药专项</v>
          </cell>
        </row>
        <row r="720">
          <cell r="A720">
            <v>2100699</v>
          </cell>
          <cell r="B720" t="str">
            <v>中医药-其他中医药支出</v>
          </cell>
        </row>
        <row r="721">
          <cell r="A721">
            <v>21007</v>
          </cell>
          <cell r="B721" t="str">
            <v>计划生育事务</v>
          </cell>
        </row>
        <row r="722">
          <cell r="A722">
            <v>2100716</v>
          </cell>
          <cell r="B722" t="str">
            <v>计划生育事务-计划生育机构</v>
          </cell>
        </row>
        <row r="723">
          <cell r="A723">
            <v>2100717</v>
          </cell>
          <cell r="B723" t="str">
            <v>计划生育事务-计划生育服务</v>
          </cell>
        </row>
        <row r="724">
          <cell r="A724">
            <v>2100799</v>
          </cell>
          <cell r="B724" t="str">
            <v>计划生育事务-其他计划生育事务支出</v>
          </cell>
        </row>
        <row r="725">
          <cell r="A725">
            <v>21011</v>
          </cell>
          <cell r="B725" t="str">
            <v>行政事业单位医疗</v>
          </cell>
        </row>
        <row r="726">
          <cell r="A726">
            <v>2101101</v>
          </cell>
          <cell r="B726" t="str">
            <v>行政事业单位医疗-行政单位医疗</v>
          </cell>
        </row>
        <row r="727">
          <cell r="A727">
            <v>2101102</v>
          </cell>
          <cell r="B727" t="str">
            <v>行政事业单位医疗-事业单位医疗</v>
          </cell>
        </row>
        <row r="728">
          <cell r="A728">
            <v>2101103</v>
          </cell>
          <cell r="B728" t="str">
            <v>行政事业单位医疗-公务员医疗补助</v>
          </cell>
        </row>
        <row r="729">
          <cell r="A729">
            <v>2101199</v>
          </cell>
          <cell r="B729" t="str">
            <v>行政事业单位医疗-其他行政事业单位医疗支出</v>
          </cell>
        </row>
        <row r="730">
          <cell r="A730">
            <v>21012</v>
          </cell>
          <cell r="B730" t="str">
            <v>财政对基本医疗保险基金的补助</v>
          </cell>
        </row>
        <row r="731">
          <cell r="A731">
            <v>2101201</v>
          </cell>
          <cell r="B731" t="str">
            <v>财政对基本医疗保险基金的补助-财政对职工基本医疗保险基金的补助</v>
          </cell>
        </row>
        <row r="732">
          <cell r="A732">
            <v>2101202</v>
          </cell>
          <cell r="B732" t="str">
            <v>财政对基本医疗保险基金的补助-财政对城乡居民基本医疗保险基金的补助</v>
          </cell>
        </row>
        <row r="733">
          <cell r="A733">
            <v>2101299</v>
          </cell>
          <cell r="B733" t="str">
            <v>财政对基本医疗保险基金的补助-财政对其他基本医疗保险基金的补助</v>
          </cell>
        </row>
        <row r="734">
          <cell r="A734">
            <v>21013</v>
          </cell>
          <cell r="B734" t="str">
            <v>医疗救助</v>
          </cell>
        </row>
        <row r="735">
          <cell r="A735">
            <v>2101301</v>
          </cell>
          <cell r="B735" t="str">
            <v>医疗救助-城乡医疗救助</v>
          </cell>
        </row>
        <row r="736">
          <cell r="A736">
            <v>2101302</v>
          </cell>
          <cell r="B736" t="str">
            <v>医疗救助-疾病应急救助</v>
          </cell>
        </row>
        <row r="737">
          <cell r="A737">
            <v>2101399</v>
          </cell>
          <cell r="B737" t="str">
            <v>医疗救助-其他医疗救助支出</v>
          </cell>
        </row>
        <row r="738">
          <cell r="A738">
            <v>21014</v>
          </cell>
          <cell r="B738" t="str">
            <v>优抚对象医疗</v>
          </cell>
        </row>
        <row r="739">
          <cell r="A739">
            <v>2101401</v>
          </cell>
          <cell r="B739" t="str">
            <v>优抚对象医疗-优抚对象医疗救助</v>
          </cell>
        </row>
        <row r="740">
          <cell r="A740">
            <v>2141499</v>
          </cell>
          <cell r="B740" t="str">
            <v>优抚对象医疗-其他优抚对象医疗支出</v>
          </cell>
        </row>
        <row r="741">
          <cell r="A741">
            <v>21015</v>
          </cell>
          <cell r="B741" t="str">
            <v>医疗保障管理事务</v>
          </cell>
        </row>
        <row r="742">
          <cell r="A742">
            <v>2101501</v>
          </cell>
          <cell r="B742" t="str">
            <v>医疗保障管理事务-行政运行</v>
          </cell>
        </row>
        <row r="743">
          <cell r="A743">
            <v>2101502</v>
          </cell>
          <cell r="B743" t="str">
            <v>医疗保障管理事务-一般行政管理事务</v>
          </cell>
        </row>
        <row r="744">
          <cell r="A744">
            <v>2101503</v>
          </cell>
          <cell r="B744" t="str">
            <v>医疗保障管理事务-机关服务</v>
          </cell>
        </row>
        <row r="745">
          <cell r="A745">
            <v>2101504</v>
          </cell>
          <cell r="B745" t="str">
            <v>医疗保障管理事务-信息化建设</v>
          </cell>
        </row>
        <row r="746">
          <cell r="A746">
            <v>2101505</v>
          </cell>
          <cell r="B746" t="str">
            <v>医疗保障管理事务-医疗保障政策管理</v>
          </cell>
        </row>
        <row r="747">
          <cell r="A747">
            <v>2101506</v>
          </cell>
          <cell r="B747" t="str">
            <v>医疗保障管理事务-医疗保障经办事务</v>
          </cell>
        </row>
        <row r="748">
          <cell r="A748">
            <v>2101550</v>
          </cell>
          <cell r="B748" t="str">
            <v>医疗保障管理事务-事业运行</v>
          </cell>
        </row>
        <row r="749">
          <cell r="A749">
            <v>2101599</v>
          </cell>
          <cell r="B749" t="str">
            <v>医疗保障管理事务-其他医疗保障管理事务支出</v>
          </cell>
        </row>
        <row r="750">
          <cell r="A750">
            <v>21016</v>
          </cell>
          <cell r="B750" t="str">
            <v>老龄卫生健康事务</v>
          </cell>
        </row>
        <row r="751">
          <cell r="A751">
            <v>2101601</v>
          </cell>
          <cell r="B751" t="str">
            <v>老龄卫生健康事务-老龄卫生健康事务</v>
          </cell>
        </row>
        <row r="752">
          <cell r="A752">
            <v>21099</v>
          </cell>
          <cell r="B752" t="str">
            <v>其他卫生健康支出</v>
          </cell>
        </row>
        <row r="753">
          <cell r="A753">
            <v>2109901</v>
          </cell>
          <cell r="B753" t="str">
            <v>其他卫生健康支出-其他卫生健康支出</v>
          </cell>
        </row>
        <row r="754">
          <cell r="A754">
            <v>211</v>
          </cell>
          <cell r="B754" t="str">
            <v>节能环保支出</v>
          </cell>
        </row>
        <row r="755">
          <cell r="A755">
            <v>21101</v>
          </cell>
          <cell r="B755" t="str">
            <v>环境保护管理事务</v>
          </cell>
        </row>
        <row r="756">
          <cell r="A756">
            <v>2110101</v>
          </cell>
          <cell r="B756" t="str">
            <v>环境保护管理事务-行政运行</v>
          </cell>
        </row>
        <row r="757">
          <cell r="A757">
            <v>2110102</v>
          </cell>
          <cell r="B757" t="str">
            <v>环境保护管理事务-一般行政管理事务</v>
          </cell>
        </row>
        <row r="758">
          <cell r="A758">
            <v>2110103</v>
          </cell>
          <cell r="B758" t="str">
            <v>环境保护管理事务-机关服务</v>
          </cell>
        </row>
        <row r="759">
          <cell r="A759">
            <v>2110104</v>
          </cell>
          <cell r="B759" t="str">
            <v>环境保护管理事务-生态环境保护宣传</v>
          </cell>
        </row>
        <row r="760">
          <cell r="A760">
            <v>2110105</v>
          </cell>
          <cell r="B760" t="str">
            <v>环境保护管理事务-环境保护法规、规划及标准</v>
          </cell>
        </row>
        <row r="761">
          <cell r="A761">
            <v>2110106</v>
          </cell>
          <cell r="B761" t="str">
            <v>环境保护管理事务-生态环境国际合作及履约</v>
          </cell>
        </row>
        <row r="762">
          <cell r="A762">
            <v>2110107</v>
          </cell>
          <cell r="B762" t="str">
            <v>环境保护管理事务-生态环境保护行政许可</v>
          </cell>
        </row>
        <row r="763">
          <cell r="A763">
            <v>2110108</v>
          </cell>
          <cell r="B763" t="str">
            <v>环境保护管理事务-应对气候变化管理事务</v>
          </cell>
        </row>
        <row r="764">
          <cell r="A764">
            <v>2110199</v>
          </cell>
          <cell r="B764" t="str">
            <v>环境保护管理事务-其他环境保护管理事务支出</v>
          </cell>
        </row>
        <row r="765">
          <cell r="A765">
            <v>21102</v>
          </cell>
          <cell r="B765" t="str">
            <v>环境监测与监察</v>
          </cell>
        </row>
        <row r="766">
          <cell r="A766">
            <v>2110203</v>
          </cell>
          <cell r="B766" t="str">
            <v>环境监测与监察-建设项目环评审查与监督</v>
          </cell>
        </row>
        <row r="767">
          <cell r="A767">
            <v>2110204</v>
          </cell>
          <cell r="B767" t="str">
            <v>环境监测与监察-核与辐射安全监督</v>
          </cell>
        </row>
        <row r="768">
          <cell r="A768">
            <v>2110299</v>
          </cell>
          <cell r="B768" t="str">
            <v>环境监测与监察-其他环境监测与监察支出</v>
          </cell>
        </row>
        <row r="769">
          <cell r="A769">
            <v>21103</v>
          </cell>
          <cell r="B769" t="str">
            <v>污染防治</v>
          </cell>
        </row>
        <row r="770">
          <cell r="A770">
            <v>2110301</v>
          </cell>
          <cell r="B770" t="str">
            <v>污染防治-大气</v>
          </cell>
        </row>
        <row r="771">
          <cell r="A771">
            <v>2110302</v>
          </cell>
          <cell r="B771" t="str">
            <v>污染防治-水体</v>
          </cell>
        </row>
        <row r="772">
          <cell r="A772">
            <v>2110303</v>
          </cell>
          <cell r="B772" t="str">
            <v>污染防治-噪声</v>
          </cell>
        </row>
        <row r="773">
          <cell r="A773">
            <v>2110304</v>
          </cell>
          <cell r="B773" t="str">
            <v>污染防治-固体废弃物与化学品</v>
          </cell>
        </row>
        <row r="774">
          <cell r="A774">
            <v>2110305</v>
          </cell>
          <cell r="B774" t="str">
            <v>污染防治-放射源和放射性废物监管</v>
          </cell>
        </row>
        <row r="775">
          <cell r="A775">
            <v>2110306</v>
          </cell>
          <cell r="B775" t="str">
            <v>污染防治-辐射</v>
          </cell>
        </row>
        <row r="776">
          <cell r="A776">
            <v>2110399</v>
          </cell>
          <cell r="B776" t="str">
            <v>污染防治-其他污染防治支出</v>
          </cell>
        </row>
        <row r="777">
          <cell r="A777">
            <v>21104</v>
          </cell>
          <cell r="B777" t="str">
            <v>自然生态保护</v>
          </cell>
        </row>
        <row r="778">
          <cell r="A778">
            <v>2110401</v>
          </cell>
          <cell r="B778" t="str">
            <v>自然生态保护-生态保护</v>
          </cell>
        </row>
        <row r="779">
          <cell r="A779">
            <v>2110402</v>
          </cell>
          <cell r="B779" t="str">
            <v>自然生态保护-农村环境保护</v>
          </cell>
        </row>
        <row r="780">
          <cell r="A780">
            <v>2110404</v>
          </cell>
          <cell r="B780" t="str">
            <v>自然生态保护-生物及物种资源保护</v>
          </cell>
        </row>
        <row r="781">
          <cell r="A781">
            <v>2110499</v>
          </cell>
          <cell r="B781" t="str">
            <v>自然生态保护-其他自然生态保护支出</v>
          </cell>
        </row>
        <row r="782">
          <cell r="A782">
            <v>21105</v>
          </cell>
          <cell r="B782" t="str">
            <v>天然林保护</v>
          </cell>
        </row>
        <row r="783">
          <cell r="A783">
            <v>2110501</v>
          </cell>
          <cell r="B783" t="str">
            <v>天然林保护-森林管护</v>
          </cell>
        </row>
        <row r="784">
          <cell r="A784">
            <v>2110502</v>
          </cell>
          <cell r="B784" t="str">
            <v>天然林保护-社会保险补助</v>
          </cell>
        </row>
        <row r="785">
          <cell r="A785">
            <v>2110503</v>
          </cell>
          <cell r="B785" t="str">
            <v>天然林保护-政策性社会性支出补助</v>
          </cell>
        </row>
        <row r="786">
          <cell r="A786">
            <v>2110506</v>
          </cell>
          <cell r="B786" t="str">
            <v>天然林保护-天然林保护工程建设</v>
          </cell>
        </row>
        <row r="787">
          <cell r="A787">
            <v>2110507</v>
          </cell>
          <cell r="B787" t="str">
            <v>天然林保护-停伐补助</v>
          </cell>
        </row>
        <row r="788">
          <cell r="A788">
            <v>2110599</v>
          </cell>
          <cell r="B788" t="str">
            <v>天然林保护-其他天然林保护支出</v>
          </cell>
        </row>
        <row r="789">
          <cell r="A789">
            <v>21106</v>
          </cell>
          <cell r="B789" t="str">
            <v>退耕还林还草</v>
          </cell>
        </row>
        <row r="790">
          <cell r="A790">
            <v>2110602</v>
          </cell>
          <cell r="B790" t="str">
            <v>退耕还林还草-退耕现金</v>
          </cell>
        </row>
        <row r="791">
          <cell r="A791">
            <v>2110603</v>
          </cell>
          <cell r="B791" t="str">
            <v>退耕还林还草-退耕还林粮食折现补贴</v>
          </cell>
        </row>
        <row r="792">
          <cell r="A792">
            <v>2110604</v>
          </cell>
          <cell r="B792" t="str">
            <v>退耕还林还草-退耕还林粮食费用补贴</v>
          </cell>
        </row>
        <row r="793">
          <cell r="A793">
            <v>2110605</v>
          </cell>
          <cell r="B793" t="str">
            <v>退耕还林还草-退耕还林工程建设</v>
          </cell>
        </row>
        <row r="794">
          <cell r="A794">
            <v>2110699</v>
          </cell>
          <cell r="B794" t="str">
            <v>退耕还林还草-其他退耕还林还草支出</v>
          </cell>
        </row>
        <row r="795">
          <cell r="A795">
            <v>21107</v>
          </cell>
          <cell r="B795" t="str">
            <v>风沙荒漠治理</v>
          </cell>
        </row>
        <row r="796">
          <cell r="A796">
            <v>2110704</v>
          </cell>
          <cell r="B796" t="str">
            <v>风沙荒漠治理-京津风沙源治理工程建设</v>
          </cell>
        </row>
        <row r="797">
          <cell r="A797">
            <v>2110799</v>
          </cell>
          <cell r="B797" t="str">
            <v>风沙荒漠治理-其他风沙荒漠治理支出</v>
          </cell>
        </row>
        <row r="798">
          <cell r="A798">
            <v>21108</v>
          </cell>
          <cell r="B798" t="str">
            <v>退牧还草</v>
          </cell>
        </row>
        <row r="799">
          <cell r="A799">
            <v>2110804</v>
          </cell>
          <cell r="B799" t="str">
            <v>退牧还草-退牧还草工程建设</v>
          </cell>
        </row>
        <row r="800">
          <cell r="A800">
            <v>2110899</v>
          </cell>
          <cell r="B800" t="str">
            <v>退牧还草-其他退牧还草支出</v>
          </cell>
        </row>
        <row r="801">
          <cell r="A801">
            <v>21109</v>
          </cell>
          <cell r="B801" t="str">
            <v>已垦草原退耕还草</v>
          </cell>
        </row>
        <row r="802">
          <cell r="A802">
            <v>2110901</v>
          </cell>
          <cell r="B802" t="str">
            <v>已垦草原退耕还草-已垦草原退耕还草</v>
          </cell>
        </row>
        <row r="803">
          <cell r="A803">
            <v>21110</v>
          </cell>
          <cell r="B803" t="str">
            <v>能源节约利用</v>
          </cell>
        </row>
        <row r="804">
          <cell r="A804">
            <v>2111001</v>
          </cell>
          <cell r="B804" t="str">
            <v>能源节约利用-能源节约利用</v>
          </cell>
        </row>
        <row r="805">
          <cell r="A805">
            <v>21111</v>
          </cell>
          <cell r="B805" t="str">
            <v>污染减排</v>
          </cell>
        </row>
        <row r="806">
          <cell r="A806">
            <v>2111101</v>
          </cell>
          <cell r="B806" t="str">
            <v>污染减排-生态环境监测与信息</v>
          </cell>
        </row>
        <row r="807">
          <cell r="A807">
            <v>2111102</v>
          </cell>
          <cell r="B807" t="str">
            <v>污染减排-生态环境执法监察</v>
          </cell>
        </row>
        <row r="808">
          <cell r="A808">
            <v>2111103</v>
          </cell>
          <cell r="B808" t="str">
            <v>污染减排-减排专项支出</v>
          </cell>
        </row>
        <row r="809">
          <cell r="A809">
            <v>2111104</v>
          </cell>
          <cell r="B809" t="str">
            <v>污染减排-清洁生产专项支出</v>
          </cell>
        </row>
        <row r="810">
          <cell r="A810">
            <v>2111199</v>
          </cell>
          <cell r="B810" t="str">
            <v>污染减排-其他污染减排支出</v>
          </cell>
        </row>
        <row r="811">
          <cell r="A811">
            <v>21112</v>
          </cell>
          <cell r="B811" t="str">
            <v>可再生能源</v>
          </cell>
        </row>
        <row r="812">
          <cell r="A812">
            <v>2111201</v>
          </cell>
          <cell r="B812" t="str">
            <v>可再生能源-可再生能源</v>
          </cell>
        </row>
        <row r="813">
          <cell r="A813">
            <v>21113</v>
          </cell>
          <cell r="B813" t="str">
            <v>循环经济</v>
          </cell>
        </row>
        <row r="814">
          <cell r="A814">
            <v>2111301</v>
          </cell>
          <cell r="B814" t="str">
            <v>循环经济-循环经济</v>
          </cell>
        </row>
        <row r="815">
          <cell r="A815">
            <v>21114</v>
          </cell>
          <cell r="B815" t="str">
            <v>能源管理事务</v>
          </cell>
        </row>
        <row r="816">
          <cell r="A816">
            <v>2111401</v>
          </cell>
          <cell r="B816" t="str">
            <v>能源管理事务-行政运行</v>
          </cell>
        </row>
        <row r="817">
          <cell r="A817">
            <v>2111402</v>
          </cell>
          <cell r="B817" t="str">
            <v>能源管理事务-一般行政管理事务</v>
          </cell>
        </row>
        <row r="818">
          <cell r="A818">
            <v>2111403</v>
          </cell>
          <cell r="B818" t="str">
            <v>能源管理事务-机关服务</v>
          </cell>
        </row>
        <row r="819">
          <cell r="A819">
            <v>2111404</v>
          </cell>
          <cell r="B819" t="str">
            <v>能源管理事务-能源预测预警</v>
          </cell>
        </row>
        <row r="820">
          <cell r="A820">
            <v>2111405</v>
          </cell>
          <cell r="B820" t="str">
            <v>能源管理事务-能源战略规划与实施</v>
          </cell>
        </row>
        <row r="821">
          <cell r="A821">
            <v>2111406</v>
          </cell>
          <cell r="B821" t="str">
            <v>能源管理事务-能源科技装备</v>
          </cell>
        </row>
        <row r="822">
          <cell r="A822">
            <v>2111407</v>
          </cell>
          <cell r="B822" t="str">
            <v>能源管理事务-能源行业管理</v>
          </cell>
        </row>
        <row r="823">
          <cell r="A823">
            <v>2111408</v>
          </cell>
          <cell r="B823" t="str">
            <v>能源管理事务-能源管理</v>
          </cell>
        </row>
        <row r="824">
          <cell r="A824">
            <v>2111409</v>
          </cell>
          <cell r="B824" t="str">
            <v>能源管理事务-石油储备发展管理</v>
          </cell>
        </row>
        <row r="825">
          <cell r="A825">
            <v>2111410</v>
          </cell>
          <cell r="B825" t="str">
            <v>能源管理事务-能源调查</v>
          </cell>
        </row>
        <row r="826">
          <cell r="A826">
            <v>2111411</v>
          </cell>
          <cell r="B826" t="str">
            <v>能源管理事务-信息化建设</v>
          </cell>
        </row>
        <row r="827">
          <cell r="A827">
            <v>2111413</v>
          </cell>
          <cell r="B827" t="str">
            <v>能源管理事务-农村电网建设</v>
          </cell>
        </row>
        <row r="828">
          <cell r="A828">
            <v>2111450</v>
          </cell>
          <cell r="B828" t="str">
            <v>能源管理事务-事业运行</v>
          </cell>
        </row>
        <row r="829">
          <cell r="A829">
            <v>2111499</v>
          </cell>
          <cell r="B829" t="str">
            <v>能源管理事务-其他能源管理事务支出</v>
          </cell>
        </row>
        <row r="830">
          <cell r="A830">
            <v>21199</v>
          </cell>
          <cell r="B830" t="str">
            <v>其他节能环保支出</v>
          </cell>
        </row>
        <row r="831">
          <cell r="A831">
            <v>2119901</v>
          </cell>
          <cell r="B831" t="str">
            <v>其他节能环保支出-其他节能环保支出</v>
          </cell>
        </row>
        <row r="832">
          <cell r="A832">
            <v>212</v>
          </cell>
          <cell r="B832" t="str">
            <v>城乡社区支出</v>
          </cell>
        </row>
        <row r="833">
          <cell r="A833">
            <v>21201</v>
          </cell>
          <cell r="B833" t="str">
            <v>城乡社区管理事务</v>
          </cell>
        </row>
        <row r="834">
          <cell r="A834">
            <v>2120101</v>
          </cell>
          <cell r="B834" t="str">
            <v>城乡社区管理事务-行政运行</v>
          </cell>
        </row>
        <row r="835">
          <cell r="A835">
            <v>2120102</v>
          </cell>
          <cell r="B835" t="str">
            <v>城乡社区管理事务-一般行政管理事务</v>
          </cell>
        </row>
        <row r="836">
          <cell r="A836">
            <v>2120103</v>
          </cell>
          <cell r="B836" t="str">
            <v>城乡社区管理事务-机关服务</v>
          </cell>
        </row>
        <row r="837">
          <cell r="A837">
            <v>2120104</v>
          </cell>
          <cell r="B837" t="str">
            <v>城乡社区管理事务-城管执法</v>
          </cell>
        </row>
        <row r="838">
          <cell r="A838">
            <v>2120105</v>
          </cell>
          <cell r="B838" t="str">
            <v>城乡社区管理事务-工程建设标准规范编制与监管</v>
          </cell>
        </row>
        <row r="839">
          <cell r="A839">
            <v>2120106</v>
          </cell>
          <cell r="B839" t="str">
            <v>城乡社区管理事务-工程建设管理</v>
          </cell>
        </row>
        <row r="840">
          <cell r="A840">
            <v>2120107</v>
          </cell>
          <cell r="B840" t="str">
            <v>城乡社区管理事务-市政公用行业市场监管</v>
          </cell>
        </row>
        <row r="841">
          <cell r="A841">
            <v>2120109</v>
          </cell>
          <cell r="B841" t="str">
            <v>城乡社区管理事务-住宅建设与房地产市场监管</v>
          </cell>
        </row>
        <row r="842">
          <cell r="A842">
            <v>2120110</v>
          </cell>
          <cell r="B842" t="str">
            <v>城乡社区管理事务-执业资格注册、资质审查</v>
          </cell>
        </row>
        <row r="843">
          <cell r="A843">
            <v>2120199</v>
          </cell>
          <cell r="B843" t="str">
            <v>城乡社区管理事务-其他城乡社区管理事务支出</v>
          </cell>
        </row>
        <row r="844">
          <cell r="A844">
            <v>21202</v>
          </cell>
          <cell r="B844" t="str">
            <v>城乡社区规划与管理</v>
          </cell>
        </row>
        <row r="845">
          <cell r="A845">
            <v>2120201</v>
          </cell>
          <cell r="B845" t="str">
            <v>城乡社区规划与管理-城乡社区规划与管理</v>
          </cell>
        </row>
        <row r="846">
          <cell r="A846">
            <v>21203</v>
          </cell>
          <cell r="B846" t="str">
            <v>城乡社区公共设施</v>
          </cell>
        </row>
        <row r="847">
          <cell r="A847">
            <v>2120303</v>
          </cell>
          <cell r="B847" t="str">
            <v>城乡社区公共设施-小城镇基础设施建设</v>
          </cell>
        </row>
        <row r="848">
          <cell r="A848">
            <v>2120399</v>
          </cell>
          <cell r="B848" t="str">
            <v>城乡社区公共设施-其他城乡社区公共设施支出</v>
          </cell>
        </row>
        <row r="849">
          <cell r="A849">
            <v>21205</v>
          </cell>
          <cell r="B849" t="str">
            <v>城乡社区环境卫生</v>
          </cell>
        </row>
        <row r="850">
          <cell r="A850">
            <v>2120501</v>
          </cell>
          <cell r="B850" t="str">
            <v>城乡社区环境卫生-城乡社区环境卫生</v>
          </cell>
        </row>
        <row r="851">
          <cell r="A851">
            <v>21206</v>
          </cell>
          <cell r="B851" t="str">
            <v>建设市场管理与监督</v>
          </cell>
        </row>
        <row r="852">
          <cell r="A852">
            <v>2120601</v>
          </cell>
          <cell r="B852" t="str">
            <v>建设市场管理与监督-建设市场管理与监督</v>
          </cell>
        </row>
        <row r="853">
          <cell r="A853">
            <v>21299</v>
          </cell>
          <cell r="B853" t="str">
            <v>其他城乡社区支出</v>
          </cell>
        </row>
        <row r="854">
          <cell r="A854">
            <v>2129901</v>
          </cell>
          <cell r="B854" t="str">
            <v>其他城乡社区支出-其他城乡社区支出</v>
          </cell>
        </row>
        <row r="855">
          <cell r="A855">
            <v>213</v>
          </cell>
          <cell r="B855" t="str">
            <v>农林水支出</v>
          </cell>
        </row>
        <row r="856">
          <cell r="A856">
            <v>21301</v>
          </cell>
          <cell r="B856" t="str">
            <v>农业农村</v>
          </cell>
        </row>
        <row r="857">
          <cell r="A857">
            <v>2130101</v>
          </cell>
          <cell r="B857" t="str">
            <v>农业农村-行政运行</v>
          </cell>
        </row>
        <row r="858">
          <cell r="A858">
            <v>2130102</v>
          </cell>
          <cell r="B858" t="str">
            <v>农业农村-一般行政管理事务</v>
          </cell>
        </row>
        <row r="859">
          <cell r="A859">
            <v>2130103</v>
          </cell>
          <cell r="B859" t="str">
            <v>农业农村-机关服务</v>
          </cell>
        </row>
        <row r="860">
          <cell r="A860">
            <v>2130104</v>
          </cell>
          <cell r="B860" t="str">
            <v>农业农村-事业运行</v>
          </cell>
        </row>
        <row r="861">
          <cell r="A861">
            <v>2130105</v>
          </cell>
          <cell r="B861" t="str">
            <v>农业农村-农垦运行</v>
          </cell>
        </row>
        <row r="862">
          <cell r="A862">
            <v>2130106</v>
          </cell>
          <cell r="B862" t="str">
            <v>农业农村-科技转化与推广服务</v>
          </cell>
        </row>
        <row r="863">
          <cell r="A863">
            <v>2130108</v>
          </cell>
          <cell r="B863" t="str">
            <v>农业农村-病虫害控制</v>
          </cell>
        </row>
        <row r="864">
          <cell r="A864">
            <v>2130109</v>
          </cell>
          <cell r="B864" t="str">
            <v>农业农村-农产品质量安全</v>
          </cell>
        </row>
        <row r="865">
          <cell r="A865">
            <v>2130110</v>
          </cell>
          <cell r="B865" t="str">
            <v>农业农村-执法监管</v>
          </cell>
        </row>
        <row r="866">
          <cell r="A866">
            <v>2130111</v>
          </cell>
          <cell r="B866" t="str">
            <v>农业农村-统计监测与信息服务</v>
          </cell>
        </row>
        <row r="867">
          <cell r="A867">
            <v>2130112</v>
          </cell>
          <cell r="B867" t="str">
            <v>农业农村-行业业务管理</v>
          </cell>
        </row>
        <row r="868">
          <cell r="A868">
            <v>2130114</v>
          </cell>
          <cell r="B868" t="str">
            <v>农业农村-对外交流与合作</v>
          </cell>
        </row>
        <row r="869">
          <cell r="A869">
            <v>2130119</v>
          </cell>
          <cell r="B869" t="str">
            <v>农业农村-防灾救灾</v>
          </cell>
        </row>
        <row r="870">
          <cell r="A870">
            <v>2130120</v>
          </cell>
          <cell r="B870" t="str">
            <v>农业农村-稳定农民收入补贴</v>
          </cell>
        </row>
        <row r="871">
          <cell r="A871">
            <v>2130121</v>
          </cell>
          <cell r="B871" t="str">
            <v>农业农村-农业结构调整补贴</v>
          </cell>
        </row>
        <row r="872">
          <cell r="A872">
            <v>2130122</v>
          </cell>
          <cell r="B872" t="str">
            <v>农业农村-农业生产发展</v>
          </cell>
        </row>
        <row r="873">
          <cell r="A873">
            <v>2130124</v>
          </cell>
          <cell r="B873" t="str">
            <v>农业农村-农村合作经济</v>
          </cell>
        </row>
        <row r="874">
          <cell r="A874">
            <v>2130125</v>
          </cell>
          <cell r="B874" t="str">
            <v>农业农村-农产品加工与促销</v>
          </cell>
        </row>
        <row r="875">
          <cell r="A875">
            <v>2130126</v>
          </cell>
          <cell r="B875" t="str">
            <v>农业农村-农村社会事业</v>
          </cell>
        </row>
        <row r="876">
          <cell r="A876">
            <v>2130135</v>
          </cell>
          <cell r="B876" t="str">
            <v>农业农村-农业资源保护修复与利用</v>
          </cell>
        </row>
        <row r="877">
          <cell r="A877">
            <v>2130142</v>
          </cell>
          <cell r="B877" t="str">
            <v>农业农村-农村道路建设</v>
          </cell>
        </row>
        <row r="878">
          <cell r="A878">
            <v>2130148</v>
          </cell>
          <cell r="B878" t="str">
            <v>农业农村-成品油价格改革对渔业的补贴</v>
          </cell>
        </row>
        <row r="879">
          <cell r="A879">
            <v>2130152</v>
          </cell>
          <cell r="B879" t="str">
            <v>农业农村-对高校毕业生到基层任职补助</v>
          </cell>
        </row>
        <row r="880">
          <cell r="A880">
            <v>2130153</v>
          </cell>
          <cell r="B880" t="str">
            <v>农业农村-农田建设</v>
          </cell>
        </row>
        <row r="881">
          <cell r="A881">
            <v>2130199</v>
          </cell>
          <cell r="B881" t="str">
            <v>农业农村-其他农业农村支出</v>
          </cell>
        </row>
        <row r="882">
          <cell r="A882">
            <v>21302</v>
          </cell>
          <cell r="B882" t="str">
            <v>林业和草原</v>
          </cell>
        </row>
        <row r="883">
          <cell r="A883">
            <v>2130201</v>
          </cell>
          <cell r="B883" t="str">
            <v>林业和草原-行政运行</v>
          </cell>
        </row>
        <row r="884">
          <cell r="A884">
            <v>2130202</v>
          </cell>
          <cell r="B884" t="str">
            <v>林业和草原-一般行政管理事务</v>
          </cell>
        </row>
        <row r="885">
          <cell r="A885">
            <v>2130203</v>
          </cell>
          <cell r="B885" t="str">
            <v>林业和草原-机关服务</v>
          </cell>
        </row>
        <row r="886">
          <cell r="A886">
            <v>2130204</v>
          </cell>
          <cell r="B886" t="str">
            <v>林业和草原-事业机构</v>
          </cell>
        </row>
        <row r="887">
          <cell r="A887">
            <v>2130205</v>
          </cell>
          <cell r="B887" t="str">
            <v>林业和草原-森林资源培育</v>
          </cell>
        </row>
        <row r="888">
          <cell r="A888">
            <v>2130206</v>
          </cell>
          <cell r="B888" t="str">
            <v>林业和草原-技术推广与转化</v>
          </cell>
        </row>
        <row r="889">
          <cell r="A889">
            <v>2130207</v>
          </cell>
          <cell r="B889" t="str">
            <v>林业和草原-森林资源管理</v>
          </cell>
        </row>
        <row r="890">
          <cell r="A890">
            <v>2130209</v>
          </cell>
          <cell r="B890" t="str">
            <v>林业和草原-森林生态效益补偿</v>
          </cell>
        </row>
        <row r="891">
          <cell r="A891">
            <v>2130210</v>
          </cell>
          <cell r="B891" t="str">
            <v>林业和草原-自然保护区等管理</v>
          </cell>
        </row>
        <row r="892">
          <cell r="A892">
            <v>2130211</v>
          </cell>
          <cell r="B892" t="str">
            <v>林业和草原-动植物保护</v>
          </cell>
        </row>
        <row r="893">
          <cell r="A893">
            <v>2130212</v>
          </cell>
          <cell r="B893" t="str">
            <v>林业和草原-湿地保护</v>
          </cell>
        </row>
        <row r="894">
          <cell r="A894">
            <v>2130213</v>
          </cell>
          <cell r="B894" t="str">
            <v>林业和草原-执法与监督</v>
          </cell>
        </row>
        <row r="895">
          <cell r="A895">
            <v>2130217</v>
          </cell>
          <cell r="B895" t="str">
            <v>林业和草原-防沙治沙</v>
          </cell>
        </row>
        <row r="896">
          <cell r="A896">
            <v>2130220</v>
          </cell>
          <cell r="B896" t="str">
            <v>林业和草原-对外合作与交流</v>
          </cell>
        </row>
        <row r="897">
          <cell r="A897">
            <v>2130221</v>
          </cell>
          <cell r="B897" t="str">
            <v>林业和草原-产业化管理</v>
          </cell>
        </row>
        <row r="898">
          <cell r="A898">
            <v>2130223</v>
          </cell>
          <cell r="B898" t="str">
            <v>林业和草原-信息管理</v>
          </cell>
        </row>
        <row r="899">
          <cell r="A899">
            <v>2130226</v>
          </cell>
          <cell r="B899" t="str">
            <v>林业和草原-林区公共支出</v>
          </cell>
        </row>
        <row r="900">
          <cell r="A900">
            <v>2130227</v>
          </cell>
          <cell r="B900" t="str">
            <v>林业和草原-贷款贴息</v>
          </cell>
        </row>
        <row r="901">
          <cell r="A901">
            <v>2130232</v>
          </cell>
          <cell r="B901" t="str">
            <v>林业和草原-成品油价格改革对林业的补贴</v>
          </cell>
        </row>
        <row r="902">
          <cell r="A902">
            <v>2130234</v>
          </cell>
          <cell r="B902" t="str">
            <v>林业和草原-林业草原防灾减灾</v>
          </cell>
        </row>
        <row r="903">
          <cell r="A903">
            <v>2130235</v>
          </cell>
          <cell r="B903" t="str">
            <v>林业和草原-国家公园</v>
          </cell>
        </row>
        <row r="904">
          <cell r="A904">
            <v>2130236</v>
          </cell>
          <cell r="B904" t="str">
            <v>林业和草原-草原管理</v>
          </cell>
        </row>
        <row r="905">
          <cell r="A905">
            <v>2130237</v>
          </cell>
          <cell r="B905" t="str">
            <v>林业和草原-行业业务管理</v>
          </cell>
        </row>
        <row r="906">
          <cell r="A906">
            <v>2130299</v>
          </cell>
          <cell r="B906" t="str">
            <v>林业和草原-其他林业和草原支出</v>
          </cell>
        </row>
        <row r="907">
          <cell r="A907">
            <v>21303</v>
          </cell>
          <cell r="B907" t="str">
            <v>水利</v>
          </cell>
        </row>
        <row r="908">
          <cell r="A908">
            <v>2130301</v>
          </cell>
          <cell r="B908" t="str">
            <v>水利-行政运行</v>
          </cell>
        </row>
        <row r="909">
          <cell r="A909">
            <v>2130302</v>
          </cell>
          <cell r="B909" t="str">
            <v>水利-一般行政管理事务</v>
          </cell>
        </row>
        <row r="910">
          <cell r="A910">
            <v>2130303</v>
          </cell>
          <cell r="B910" t="str">
            <v>水利-机关服务</v>
          </cell>
        </row>
        <row r="911">
          <cell r="A911">
            <v>2130304</v>
          </cell>
          <cell r="B911" t="str">
            <v>水利-水利行业业务管理</v>
          </cell>
        </row>
        <row r="912">
          <cell r="A912">
            <v>2130305</v>
          </cell>
          <cell r="B912" t="str">
            <v>水利-水利工程建设</v>
          </cell>
        </row>
        <row r="913">
          <cell r="A913">
            <v>2130306</v>
          </cell>
          <cell r="B913" t="str">
            <v>水利-水利工程运行与维护</v>
          </cell>
        </row>
        <row r="914">
          <cell r="A914">
            <v>2130307</v>
          </cell>
          <cell r="B914" t="str">
            <v>水利-长江黄河等流域管理</v>
          </cell>
        </row>
        <row r="915">
          <cell r="A915">
            <v>2130308</v>
          </cell>
          <cell r="B915" t="str">
            <v>水利-水利前期工作</v>
          </cell>
        </row>
        <row r="916">
          <cell r="A916">
            <v>2130309</v>
          </cell>
          <cell r="B916" t="str">
            <v>水利-水利执法监督</v>
          </cell>
        </row>
        <row r="917">
          <cell r="A917">
            <v>2130310</v>
          </cell>
          <cell r="B917" t="str">
            <v>水利-水土保持</v>
          </cell>
        </row>
        <row r="918">
          <cell r="A918">
            <v>2130311</v>
          </cell>
          <cell r="B918" t="str">
            <v>水利-水资源节约管理与保护</v>
          </cell>
        </row>
        <row r="919">
          <cell r="A919">
            <v>2130312</v>
          </cell>
          <cell r="B919" t="str">
            <v>水利-水质监测</v>
          </cell>
        </row>
        <row r="920">
          <cell r="A920">
            <v>2130313</v>
          </cell>
          <cell r="B920" t="str">
            <v>水利-水文测报</v>
          </cell>
        </row>
        <row r="921">
          <cell r="A921">
            <v>2130314</v>
          </cell>
          <cell r="B921" t="str">
            <v>水利-防汛</v>
          </cell>
        </row>
        <row r="922">
          <cell r="A922">
            <v>2130315</v>
          </cell>
          <cell r="B922" t="str">
            <v>水利-抗旱</v>
          </cell>
        </row>
        <row r="923">
          <cell r="A923">
            <v>2130316</v>
          </cell>
          <cell r="B923" t="str">
            <v>水利-农村水利</v>
          </cell>
        </row>
        <row r="924">
          <cell r="A924">
            <v>2130317</v>
          </cell>
          <cell r="B924" t="str">
            <v>水利-水利技术推广</v>
          </cell>
        </row>
        <row r="925">
          <cell r="A925">
            <v>2130318</v>
          </cell>
          <cell r="B925" t="str">
            <v>水利-国际河流治理与管理</v>
          </cell>
        </row>
        <row r="926">
          <cell r="A926">
            <v>2130319</v>
          </cell>
          <cell r="B926" t="str">
            <v>水利-江河湖库水系综合整治</v>
          </cell>
        </row>
        <row r="927">
          <cell r="A927">
            <v>2130321</v>
          </cell>
          <cell r="B927" t="str">
            <v>水利-大中型水库移民后期扶持专项支出</v>
          </cell>
        </row>
        <row r="928">
          <cell r="A928">
            <v>2130322</v>
          </cell>
          <cell r="B928" t="str">
            <v>水利-水利安全监督</v>
          </cell>
        </row>
        <row r="929">
          <cell r="A929">
            <v>2130333</v>
          </cell>
          <cell r="B929" t="str">
            <v>水利-信息管理</v>
          </cell>
        </row>
        <row r="930">
          <cell r="A930">
            <v>2130334</v>
          </cell>
          <cell r="B930" t="str">
            <v>水利-水利建设征地及移民支出</v>
          </cell>
        </row>
        <row r="931">
          <cell r="A931">
            <v>2130335</v>
          </cell>
          <cell r="B931" t="str">
            <v>水利-农村人畜饮水</v>
          </cell>
        </row>
        <row r="932">
          <cell r="A932">
            <v>2130336</v>
          </cell>
          <cell r="B932" t="str">
            <v>水利-南水北调工程建设</v>
          </cell>
        </row>
        <row r="933">
          <cell r="A933">
            <v>2130337</v>
          </cell>
          <cell r="B933" t="str">
            <v>水利-南水北调工程管理</v>
          </cell>
        </row>
        <row r="934">
          <cell r="A934">
            <v>2130399</v>
          </cell>
          <cell r="B934" t="str">
            <v>水利-其他水利支出</v>
          </cell>
        </row>
        <row r="935">
          <cell r="A935">
            <v>21305</v>
          </cell>
          <cell r="B935" t="str">
            <v>扶贫</v>
          </cell>
        </row>
        <row r="936">
          <cell r="A936">
            <v>2130501</v>
          </cell>
          <cell r="B936" t="str">
            <v>扶贫-行政运行</v>
          </cell>
        </row>
        <row r="937">
          <cell r="A937">
            <v>2130502</v>
          </cell>
          <cell r="B937" t="str">
            <v>扶贫-一般行政管理事务</v>
          </cell>
        </row>
        <row r="938">
          <cell r="A938">
            <v>2130503</v>
          </cell>
          <cell r="B938" t="str">
            <v>扶贫-机关服务</v>
          </cell>
        </row>
        <row r="939">
          <cell r="A939">
            <v>2130504</v>
          </cell>
          <cell r="B939" t="str">
            <v>扶贫-农村基础设施建设</v>
          </cell>
        </row>
        <row r="940">
          <cell r="A940">
            <v>2130505</v>
          </cell>
          <cell r="B940" t="str">
            <v>扶贫-生产发展</v>
          </cell>
        </row>
        <row r="941">
          <cell r="A941">
            <v>2130506</v>
          </cell>
          <cell r="B941" t="str">
            <v>扶贫-社会发展</v>
          </cell>
        </row>
        <row r="942">
          <cell r="A942">
            <v>2130507</v>
          </cell>
          <cell r="B942" t="str">
            <v>扶贫-扶贫贷款奖补和贴息</v>
          </cell>
        </row>
        <row r="943">
          <cell r="A943">
            <v>2130508</v>
          </cell>
          <cell r="B943" t="str">
            <v>扶贫-“三西”农业建设专项补助</v>
          </cell>
        </row>
        <row r="944">
          <cell r="A944">
            <v>2130550</v>
          </cell>
          <cell r="B944" t="str">
            <v>扶贫-扶贫事业机构</v>
          </cell>
        </row>
        <row r="945">
          <cell r="A945">
            <v>2130599</v>
          </cell>
          <cell r="B945" t="str">
            <v>扶贫-其他扶贫支出</v>
          </cell>
        </row>
        <row r="946">
          <cell r="A946">
            <v>21307</v>
          </cell>
          <cell r="B946" t="str">
            <v>农村综合改革</v>
          </cell>
        </row>
        <row r="947">
          <cell r="A947">
            <v>2130701</v>
          </cell>
          <cell r="B947" t="str">
            <v>农村综合改革-对村级一事一议的补助</v>
          </cell>
        </row>
        <row r="948">
          <cell r="A948">
            <v>2130704</v>
          </cell>
          <cell r="B948" t="str">
            <v>农村综合改革-国有农场办社会职能改革补助</v>
          </cell>
        </row>
        <row r="949">
          <cell r="A949">
            <v>2130705</v>
          </cell>
          <cell r="B949" t="str">
            <v>农村综合改革-对村民委员会和村党支部的补助</v>
          </cell>
        </row>
        <row r="950">
          <cell r="A950">
            <v>2130706</v>
          </cell>
          <cell r="B950" t="str">
            <v>农村综合改革-对村集体经济组织的补助</v>
          </cell>
        </row>
        <row r="951">
          <cell r="A951">
            <v>2130707</v>
          </cell>
          <cell r="B951" t="str">
            <v>农村综合改革-农村综合改革示范试点补助</v>
          </cell>
        </row>
        <row r="952">
          <cell r="A952">
            <v>2130799</v>
          </cell>
          <cell r="B952" t="str">
            <v>农村综合改革-其他农村综合改革支出</v>
          </cell>
        </row>
        <row r="953">
          <cell r="A953">
            <v>21308</v>
          </cell>
          <cell r="B953" t="str">
            <v>普惠金融发展支出</v>
          </cell>
        </row>
        <row r="954">
          <cell r="A954">
            <v>2130801</v>
          </cell>
          <cell r="B954" t="str">
            <v>普惠金融发展支出-支持农村金融机构</v>
          </cell>
        </row>
        <row r="955">
          <cell r="A955">
            <v>2130802</v>
          </cell>
          <cell r="B955" t="str">
            <v>普惠金融发展支出-涉农贷款增量奖励</v>
          </cell>
        </row>
        <row r="956">
          <cell r="A956">
            <v>2130803</v>
          </cell>
          <cell r="B956" t="str">
            <v>普惠金融发展支出-农业保险保费补贴</v>
          </cell>
        </row>
        <row r="957">
          <cell r="A957">
            <v>2130804</v>
          </cell>
          <cell r="B957" t="str">
            <v>普惠金融发展支出-创业担保贷款贴息</v>
          </cell>
        </row>
        <row r="958">
          <cell r="A958">
            <v>2130805</v>
          </cell>
          <cell r="B958" t="str">
            <v>普惠金融发展支出-补充创业担保贷款基金</v>
          </cell>
        </row>
        <row r="959">
          <cell r="A959">
            <v>2130899</v>
          </cell>
          <cell r="B959" t="str">
            <v>普惠金融发展支出-其他普惠金融发展支出</v>
          </cell>
        </row>
        <row r="960">
          <cell r="A960">
            <v>21309</v>
          </cell>
          <cell r="B960" t="str">
            <v>目标价格补贴</v>
          </cell>
        </row>
        <row r="961">
          <cell r="A961">
            <v>2130901</v>
          </cell>
          <cell r="B961" t="str">
            <v>目标价格补贴-棉花目标价格补贴</v>
          </cell>
        </row>
        <row r="962">
          <cell r="A962">
            <v>2130999</v>
          </cell>
          <cell r="B962" t="str">
            <v>目标价格补贴-其他目标价格补贴</v>
          </cell>
        </row>
        <row r="963">
          <cell r="A963">
            <v>21399</v>
          </cell>
          <cell r="B963" t="str">
            <v>其他农林水支出</v>
          </cell>
        </row>
        <row r="964">
          <cell r="A964">
            <v>2139901</v>
          </cell>
          <cell r="B964" t="str">
            <v>其他农林水支出-化解其他公益性乡村债务支出 </v>
          </cell>
        </row>
        <row r="965">
          <cell r="A965">
            <v>2139999</v>
          </cell>
          <cell r="B965" t="str">
            <v>其他农林水支出-其他农林水支出</v>
          </cell>
        </row>
        <row r="966">
          <cell r="A966">
            <v>214</v>
          </cell>
          <cell r="B966" t="str">
            <v>交通运输支出</v>
          </cell>
        </row>
        <row r="967">
          <cell r="A967">
            <v>21401</v>
          </cell>
          <cell r="B967" t="str">
            <v>公路水路运输</v>
          </cell>
        </row>
        <row r="968">
          <cell r="A968">
            <v>2140101</v>
          </cell>
          <cell r="B968" t="str">
            <v>公路水路运输-行政运行</v>
          </cell>
        </row>
        <row r="969">
          <cell r="A969">
            <v>2140102</v>
          </cell>
          <cell r="B969" t="str">
            <v>公路水路运输-一般行政管理事务</v>
          </cell>
        </row>
        <row r="970">
          <cell r="A970">
            <v>2140103</v>
          </cell>
          <cell r="B970" t="str">
            <v>公路水路运输-机关服务</v>
          </cell>
        </row>
        <row r="971">
          <cell r="A971">
            <v>2140104</v>
          </cell>
          <cell r="B971" t="str">
            <v>公路水路运输-公路建设</v>
          </cell>
        </row>
        <row r="972">
          <cell r="A972">
            <v>2140106</v>
          </cell>
          <cell r="B972" t="str">
            <v>公路水路运输-公路养护</v>
          </cell>
        </row>
        <row r="973">
          <cell r="A973">
            <v>2140109</v>
          </cell>
          <cell r="B973" t="str">
            <v>公路水路运输-交通运输信息化建设</v>
          </cell>
        </row>
        <row r="974">
          <cell r="A974">
            <v>2140110</v>
          </cell>
          <cell r="B974" t="str">
            <v>公路水路运输-公路和运输安全</v>
          </cell>
        </row>
        <row r="975">
          <cell r="A975">
            <v>2140111</v>
          </cell>
          <cell r="B975" t="str">
            <v>公路水路运输-公路还贷专项</v>
          </cell>
        </row>
        <row r="976">
          <cell r="A976">
            <v>2140112</v>
          </cell>
          <cell r="B976" t="str">
            <v>公路水路运输-公路运输管理</v>
          </cell>
        </row>
        <row r="977">
          <cell r="A977">
            <v>2140114</v>
          </cell>
          <cell r="B977" t="str">
            <v>公路水路运输-公路和运输技术标准化建设</v>
          </cell>
        </row>
        <row r="978">
          <cell r="A978">
            <v>2140122</v>
          </cell>
          <cell r="B978" t="str">
            <v>公路水路运输-港口设施</v>
          </cell>
        </row>
        <row r="979">
          <cell r="A979">
            <v>2140123</v>
          </cell>
          <cell r="B979" t="str">
            <v>公路水路运输-航道维护</v>
          </cell>
        </row>
        <row r="980">
          <cell r="A980">
            <v>2140127</v>
          </cell>
          <cell r="B980" t="str">
            <v>公路水路运输-船舶检验</v>
          </cell>
        </row>
        <row r="981">
          <cell r="A981">
            <v>2140128</v>
          </cell>
          <cell r="B981" t="str">
            <v>公路水路运输-救助打捞</v>
          </cell>
        </row>
        <row r="982">
          <cell r="A982">
            <v>2140129</v>
          </cell>
          <cell r="B982" t="str">
            <v>公路水路运输-内河运输</v>
          </cell>
        </row>
        <row r="983">
          <cell r="A983">
            <v>2140130</v>
          </cell>
          <cell r="B983" t="str">
            <v>公路水路运输-远洋运输</v>
          </cell>
        </row>
        <row r="984">
          <cell r="A984">
            <v>2140131</v>
          </cell>
          <cell r="B984" t="str">
            <v>公路水路运输-海事管理</v>
          </cell>
        </row>
        <row r="985">
          <cell r="A985">
            <v>2140133</v>
          </cell>
          <cell r="B985" t="str">
            <v>公路水路运输-航标事业发展支出</v>
          </cell>
        </row>
        <row r="986">
          <cell r="A986">
            <v>2140136</v>
          </cell>
          <cell r="B986" t="str">
            <v>公路水路运输-水路运输管理支出</v>
          </cell>
        </row>
        <row r="987">
          <cell r="A987">
            <v>2140138</v>
          </cell>
          <cell r="B987" t="str">
            <v>公路水路运输-口岸建设</v>
          </cell>
        </row>
        <row r="988">
          <cell r="A988">
            <v>2140139</v>
          </cell>
          <cell r="B988" t="str">
            <v>公路水路运输-取消政府还贷二级公路收费专项支出</v>
          </cell>
        </row>
        <row r="989">
          <cell r="A989">
            <v>2140199</v>
          </cell>
          <cell r="B989" t="str">
            <v>公路水路运输-其他公路水路运输支出</v>
          </cell>
        </row>
        <row r="990">
          <cell r="A990">
            <v>21402</v>
          </cell>
          <cell r="B990" t="str">
            <v>铁路运输</v>
          </cell>
        </row>
        <row r="991">
          <cell r="A991">
            <v>2140201</v>
          </cell>
          <cell r="B991" t="str">
            <v>铁路运输-行政运行</v>
          </cell>
        </row>
        <row r="992">
          <cell r="A992">
            <v>2140202</v>
          </cell>
          <cell r="B992" t="str">
            <v>铁路运输-一般行政管理事务</v>
          </cell>
        </row>
        <row r="993">
          <cell r="A993">
            <v>2140203</v>
          </cell>
          <cell r="B993" t="str">
            <v>铁路运输-机关服务</v>
          </cell>
        </row>
        <row r="994">
          <cell r="A994">
            <v>2140204</v>
          </cell>
          <cell r="B994" t="str">
            <v>铁路运输-铁路路网建设</v>
          </cell>
        </row>
        <row r="995">
          <cell r="A995">
            <v>2140205</v>
          </cell>
          <cell r="B995" t="str">
            <v>铁路运输-铁路还贷专项</v>
          </cell>
        </row>
        <row r="996">
          <cell r="A996">
            <v>2140206</v>
          </cell>
          <cell r="B996" t="str">
            <v>铁路运输-铁路安全</v>
          </cell>
        </row>
        <row r="997">
          <cell r="A997">
            <v>2140207</v>
          </cell>
          <cell r="B997" t="str">
            <v>铁路运输-铁路专项运输</v>
          </cell>
        </row>
        <row r="998">
          <cell r="A998">
            <v>2140208</v>
          </cell>
          <cell r="B998" t="str">
            <v>铁路运输-行业监管</v>
          </cell>
        </row>
        <row r="999">
          <cell r="A999">
            <v>2140299</v>
          </cell>
          <cell r="B999" t="str">
            <v>铁路运输-其他铁路运输支出</v>
          </cell>
        </row>
        <row r="1000">
          <cell r="A1000">
            <v>21403</v>
          </cell>
          <cell r="B1000" t="str">
            <v>民用航空运输</v>
          </cell>
        </row>
        <row r="1001">
          <cell r="A1001">
            <v>2140301</v>
          </cell>
          <cell r="B1001" t="str">
            <v>民用航空运输-行政运行</v>
          </cell>
        </row>
        <row r="1002">
          <cell r="A1002">
            <v>2140302</v>
          </cell>
          <cell r="B1002" t="str">
            <v>民用航空运输-一般行政管理事务</v>
          </cell>
        </row>
        <row r="1003">
          <cell r="A1003">
            <v>2140303</v>
          </cell>
          <cell r="B1003" t="str">
            <v>民用航空运输-机关服务</v>
          </cell>
        </row>
        <row r="1004">
          <cell r="A1004">
            <v>2140304</v>
          </cell>
          <cell r="B1004" t="str">
            <v>民用航空运输-机场建设</v>
          </cell>
        </row>
        <row r="1005">
          <cell r="A1005">
            <v>2140305</v>
          </cell>
          <cell r="B1005" t="str">
            <v>民用航空运输-空管系统建设</v>
          </cell>
        </row>
        <row r="1006">
          <cell r="A1006">
            <v>2140306</v>
          </cell>
          <cell r="B1006" t="str">
            <v>民用航空运输-民航还贷专项支出</v>
          </cell>
        </row>
        <row r="1007">
          <cell r="A1007">
            <v>2140307</v>
          </cell>
          <cell r="B1007" t="str">
            <v>民用航空运输-民用航空安全</v>
          </cell>
        </row>
        <row r="1008">
          <cell r="A1008">
            <v>2140308</v>
          </cell>
          <cell r="B1008" t="str">
            <v>民用航空运输-民航专项运输</v>
          </cell>
        </row>
        <row r="1009">
          <cell r="A1009">
            <v>2140399</v>
          </cell>
          <cell r="B1009" t="str">
            <v>民用航空运输-其他民用航空运输支出</v>
          </cell>
        </row>
        <row r="1010">
          <cell r="A1010">
            <v>21404</v>
          </cell>
          <cell r="B1010" t="str">
            <v>成品油价格改革对交通运输的补贴</v>
          </cell>
        </row>
        <row r="1011">
          <cell r="A1011">
            <v>2140401</v>
          </cell>
          <cell r="B1011" t="str">
            <v>成品油价格改革对交通运输的补贴-对城市公交的补贴</v>
          </cell>
        </row>
        <row r="1012">
          <cell r="A1012">
            <v>2140402</v>
          </cell>
          <cell r="B1012" t="str">
            <v>成品油价格改革对交通运输的补贴-对农村道路客运的补贴</v>
          </cell>
        </row>
        <row r="1013">
          <cell r="A1013">
            <v>2140403</v>
          </cell>
          <cell r="B1013" t="str">
            <v>成品油价格改革对交通运输的补贴-对出租车的补贴</v>
          </cell>
        </row>
        <row r="1014">
          <cell r="A1014">
            <v>2140499</v>
          </cell>
          <cell r="B1014" t="str">
            <v>成品油价格改革对交通运输的补贴-成品油价格改革补贴其他支出</v>
          </cell>
        </row>
        <row r="1015">
          <cell r="A1015">
            <v>21405</v>
          </cell>
          <cell r="B1015" t="str">
            <v>邮政业支出</v>
          </cell>
        </row>
        <row r="1016">
          <cell r="A1016">
            <v>2140501</v>
          </cell>
          <cell r="B1016" t="str">
            <v>邮政业支出-行政运行</v>
          </cell>
        </row>
        <row r="1017">
          <cell r="A1017">
            <v>2140502</v>
          </cell>
          <cell r="B1017" t="str">
            <v>邮政业支出-一般行政管理事务</v>
          </cell>
        </row>
        <row r="1018">
          <cell r="A1018">
            <v>2140503</v>
          </cell>
          <cell r="B1018" t="str">
            <v>邮政业支出-机关服务</v>
          </cell>
        </row>
        <row r="1019">
          <cell r="A1019">
            <v>2140504</v>
          </cell>
          <cell r="B1019" t="str">
            <v>邮政业支出-行业监管</v>
          </cell>
        </row>
        <row r="1020">
          <cell r="A1020">
            <v>2140505</v>
          </cell>
          <cell r="B1020" t="str">
            <v>邮政业支出-邮政普遍服务与特殊服务</v>
          </cell>
        </row>
        <row r="1021">
          <cell r="A1021">
            <v>2140599</v>
          </cell>
          <cell r="B1021" t="str">
            <v>邮政业支出-其他邮政业支出</v>
          </cell>
        </row>
        <row r="1022">
          <cell r="A1022">
            <v>21406</v>
          </cell>
          <cell r="B1022" t="str">
            <v>车辆购置税支出</v>
          </cell>
        </row>
        <row r="1023">
          <cell r="A1023">
            <v>2140601</v>
          </cell>
          <cell r="B1023" t="str">
            <v>车辆购置税支出-车辆购置税用于公路等基础设施建设支出</v>
          </cell>
        </row>
        <row r="1024">
          <cell r="A1024">
            <v>2140602</v>
          </cell>
          <cell r="B1024" t="str">
            <v>车辆购置税支出-车辆购置税用于农村公路建设支出</v>
          </cell>
        </row>
        <row r="1025">
          <cell r="A1025">
            <v>2140603</v>
          </cell>
          <cell r="B1025" t="str">
            <v>车辆购置税支出-车辆购置税用于老旧汽车报废更新补贴</v>
          </cell>
        </row>
        <row r="1026">
          <cell r="A1026">
            <v>2140699</v>
          </cell>
          <cell r="B1026" t="str">
            <v>车辆购置税支出-车辆购置税其他支出</v>
          </cell>
        </row>
        <row r="1027">
          <cell r="A1027">
            <v>21499</v>
          </cell>
          <cell r="B1027" t="str">
            <v>其他交通运输支出</v>
          </cell>
        </row>
        <row r="1028">
          <cell r="A1028">
            <v>2149901</v>
          </cell>
          <cell r="B1028" t="str">
            <v>其他交通运输支出-公共交通运营补助</v>
          </cell>
        </row>
        <row r="1029">
          <cell r="A1029">
            <v>2149999</v>
          </cell>
          <cell r="B1029" t="str">
            <v>其他交通运输支出-其他交通运输支出</v>
          </cell>
        </row>
        <row r="1030">
          <cell r="A1030">
            <v>215</v>
          </cell>
          <cell r="B1030" t="str">
            <v>资源勘探工业信息等支出</v>
          </cell>
        </row>
        <row r="1031">
          <cell r="A1031">
            <v>21501</v>
          </cell>
          <cell r="B1031" t="str">
            <v>资源勘探开发</v>
          </cell>
        </row>
        <row r="1032">
          <cell r="A1032">
            <v>2150101</v>
          </cell>
          <cell r="B1032" t="str">
            <v>资源勘探开发-行政运行</v>
          </cell>
        </row>
        <row r="1033">
          <cell r="A1033">
            <v>2150102</v>
          </cell>
          <cell r="B1033" t="str">
            <v>资源勘探开发-一般行政管理事务</v>
          </cell>
        </row>
        <row r="1034">
          <cell r="A1034">
            <v>2150103</v>
          </cell>
          <cell r="B1034" t="str">
            <v>资源勘探开发-机关服务</v>
          </cell>
        </row>
        <row r="1035">
          <cell r="A1035">
            <v>2150104</v>
          </cell>
          <cell r="B1035" t="str">
            <v>资源勘探开发-煤炭勘探开采和洗选</v>
          </cell>
        </row>
        <row r="1036">
          <cell r="A1036">
            <v>2150105</v>
          </cell>
          <cell r="B1036" t="str">
            <v>资源勘探开发-石油和天然气勘探开采</v>
          </cell>
        </row>
        <row r="1037">
          <cell r="A1037">
            <v>2150106</v>
          </cell>
          <cell r="B1037" t="str">
            <v>资源勘探开发-黑色金属矿勘探和采选</v>
          </cell>
        </row>
        <row r="1038">
          <cell r="A1038">
            <v>2150107</v>
          </cell>
          <cell r="B1038" t="str">
            <v>资源勘探开发-有色金属矿勘探和采选</v>
          </cell>
        </row>
        <row r="1039">
          <cell r="A1039">
            <v>2150108</v>
          </cell>
          <cell r="B1039" t="str">
            <v>资源勘探开发-非金属矿勘探和采选</v>
          </cell>
        </row>
        <row r="1040">
          <cell r="A1040">
            <v>2150199</v>
          </cell>
          <cell r="B1040" t="str">
            <v>资源勘探开发-其他资源勘探业支出</v>
          </cell>
        </row>
        <row r="1041">
          <cell r="A1041">
            <v>21502</v>
          </cell>
          <cell r="B1041" t="str">
            <v>制造业</v>
          </cell>
        </row>
        <row r="1042">
          <cell r="A1042">
            <v>2150201</v>
          </cell>
          <cell r="B1042" t="str">
            <v>制造业-行政运行</v>
          </cell>
        </row>
        <row r="1043">
          <cell r="A1043">
            <v>2150202</v>
          </cell>
          <cell r="B1043" t="str">
            <v>制造业-一般行政管理事务</v>
          </cell>
        </row>
        <row r="1044">
          <cell r="A1044">
            <v>2150203</v>
          </cell>
          <cell r="B1044" t="str">
            <v>制造业-机关服务</v>
          </cell>
        </row>
        <row r="1045">
          <cell r="A1045">
            <v>2150204</v>
          </cell>
          <cell r="B1045" t="str">
            <v>制造业-纺织业</v>
          </cell>
        </row>
        <row r="1046">
          <cell r="A1046">
            <v>2150205</v>
          </cell>
          <cell r="B1046" t="str">
            <v>制造业-医药制造业</v>
          </cell>
        </row>
        <row r="1047">
          <cell r="A1047">
            <v>2150206</v>
          </cell>
          <cell r="B1047" t="str">
            <v>制造业-非金属矿物制品业</v>
          </cell>
        </row>
        <row r="1048">
          <cell r="A1048">
            <v>2150207</v>
          </cell>
          <cell r="B1048" t="str">
            <v>制造业-通信设备、计算机及其他电子设备制造业</v>
          </cell>
        </row>
        <row r="1049">
          <cell r="A1049">
            <v>2150208</v>
          </cell>
          <cell r="B1049" t="str">
            <v>制造业-交通运输设备制造业</v>
          </cell>
        </row>
        <row r="1050">
          <cell r="A1050">
            <v>2150209</v>
          </cell>
          <cell r="B1050" t="str">
            <v>制造业-电气机械及器材制造业</v>
          </cell>
        </row>
        <row r="1051">
          <cell r="A1051">
            <v>2150210</v>
          </cell>
          <cell r="B1051" t="str">
            <v>制造业-工艺品及其他制造业</v>
          </cell>
        </row>
        <row r="1052">
          <cell r="A1052">
            <v>2150212</v>
          </cell>
          <cell r="B1052" t="str">
            <v>制造业-石油加工、炼焦及核燃料加工业</v>
          </cell>
        </row>
        <row r="1053">
          <cell r="A1053">
            <v>2150213</v>
          </cell>
          <cell r="B1053" t="str">
            <v>制造业-化学原料及化学制品制造业</v>
          </cell>
        </row>
        <row r="1054">
          <cell r="A1054">
            <v>2150214</v>
          </cell>
          <cell r="B1054" t="str">
            <v>制造业-黑色金属冶炼及压延加工业</v>
          </cell>
        </row>
        <row r="1055">
          <cell r="A1055">
            <v>2150215</v>
          </cell>
          <cell r="B1055" t="str">
            <v>制造业-有色金属冶炼及压延加工业</v>
          </cell>
        </row>
        <row r="1056">
          <cell r="A1056">
            <v>2150299</v>
          </cell>
          <cell r="B1056" t="str">
            <v>制造业-其他制造业支出</v>
          </cell>
        </row>
        <row r="1057">
          <cell r="A1057">
            <v>21503</v>
          </cell>
          <cell r="B1057" t="str">
            <v>建筑业</v>
          </cell>
        </row>
        <row r="1058">
          <cell r="A1058">
            <v>2150301</v>
          </cell>
          <cell r="B1058" t="str">
            <v>建筑业-行政运行</v>
          </cell>
        </row>
        <row r="1059">
          <cell r="A1059">
            <v>2150302</v>
          </cell>
          <cell r="B1059" t="str">
            <v>建筑业-一般行政管理事务</v>
          </cell>
        </row>
        <row r="1060">
          <cell r="A1060">
            <v>2150303</v>
          </cell>
          <cell r="B1060" t="str">
            <v>建筑业-机关服务</v>
          </cell>
        </row>
        <row r="1061">
          <cell r="A1061">
            <v>2150399</v>
          </cell>
          <cell r="B1061" t="str">
            <v>建筑业-其他建筑业支出</v>
          </cell>
        </row>
        <row r="1062">
          <cell r="A1062">
            <v>21505</v>
          </cell>
          <cell r="B1062" t="str">
            <v>工业和信息产业监管</v>
          </cell>
        </row>
        <row r="1063">
          <cell r="A1063">
            <v>2150501</v>
          </cell>
          <cell r="B1063" t="str">
            <v>工业和信息产业监管-行政运行</v>
          </cell>
        </row>
        <row r="1064">
          <cell r="A1064">
            <v>2150502</v>
          </cell>
          <cell r="B1064" t="str">
            <v>工业和信息产业监管-一般行政管理事务</v>
          </cell>
        </row>
        <row r="1065">
          <cell r="A1065">
            <v>2150503</v>
          </cell>
          <cell r="B1065" t="str">
            <v>工业和信息产业监管-机关服务</v>
          </cell>
        </row>
        <row r="1066">
          <cell r="A1066">
            <v>2150505</v>
          </cell>
          <cell r="B1066" t="str">
            <v>工业和信息产业监管-战备应急</v>
          </cell>
        </row>
        <row r="1067">
          <cell r="A1067">
            <v>2150506</v>
          </cell>
          <cell r="B1067" t="str">
            <v>工业和信息产业监管-信息安全建设</v>
          </cell>
        </row>
        <row r="1068">
          <cell r="A1068">
            <v>2150507</v>
          </cell>
          <cell r="B1068" t="str">
            <v>工业和信息产业监管-专用通信</v>
          </cell>
        </row>
        <row r="1069">
          <cell r="A1069">
            <v>2150508</v>
          </cell>
          <cell r="B1069" t="str">
            <v>工业和信息产业监管-无线电监管</v>
          </cell>
        </row>
        <row r="1070">
          <cell r="A1070">
            <v>2150509</v>
          </cell>
          <cell r="B1070" t="str">
            <v>工业和信息产业监管-工业和信息产业战略研究与标准制定</v>
          </cell>
        </row>
        <row r="1071">
          <cell r="A1071">
            <v>2150510</v>
          </cell>
          <cell r="B1071" t="str">
            <v>工业和信息产业监管-工业和信息产业支持</v>
          </cell>
        </row>
        <row r="1072">
          <cell r="A1072">
            <v>2150511</v>
          </cell>
          <cell r="B1072" t="str">
            <v>工业和信息产业监管-电子专项工程</v>
          </cell>
        </row>
        <row r="1073">
          <cell r="A1073">
            <v>2150513</v>
          </cell>
          <cell r="B1073" t="str">
            <v>工业和信息产业监管-行业监管</v>
          </cell>
        </row>
        <row r="1074">
          <cell r="A1074">
            <v>2150515</v>
          </cell>
          <cell r="B1074" t="str">
            <v>工业和信息产业监管-技术基础研究</v>
          </cell>
        </row>
        <row r="1075">
          <cell r="A1075">
            <v>2150599</v>
          </cell>
          <cell r="B1075" t="str">
            <v>工业和信息产业监管-其他工业和信息产业监管支出</v>
          </cell>
        </row>
        <row r="1076">
          <cell r="A1076">
            <v>21507</v>
          </cell>
          <cell r="B1076" t="str">
            <v>国有资产监管</v>
          </cell>
        </row>
        <row r="1077">
          <cell r="A1077">
            <v>2150701</v>
          </cell>
          <cell r="B1077" t="str">
            <v>国有资产监管-行政运行</v>
          </cell>
        </row>
        <row r="1078">
          <cell r="A1078">
            <v>2150702</v>
          </cell>
          <cell r="B1078" t="str">
            <v>国有资产监管-一般行政管理事务</v>
          </cell>
        </row>
        <row r="1079">
          <cell r="A1079">
            <v>2150703</v>
          </cell>
          <cell r="B1079" t="str">
            <v>国有资产监管-机关服务</v>
          </cell>
        </row>
        <row r="1080">
          <cell r="A1080">
            <v>2150704</v>
          </cell>
          <cell r="B1080" t="str">
            <v>国有资产监管-国有企业监事会专项</v>
          </cell>
        </row>
        <row r="1081">
          <cell r="A1081">
            <v>2150705</v>
          </cell>
          <cell r="B1081" t="str">
            <v>国有资产监管-中央企业专项管理</v>
          </cell>
        </row>
        <row r="1082">
          <cell r="A1082">
            <v>2150799</v>
          </cell>
          <cell r="B1082" t="str">
            <v>国有资产监管-其他国有资产监管支出</v>
          </cell>
        </row>
        <row r="1083">
          <cell r="A1083">
            <v>21508</v>
          </cell>
          <cell r="B1083" t="str">
            <v>支持中小企业发展和管理支出</v>
          </cell>
        </row>
        <row r="1084">
          <cell r="A1084">
            <v>2150801</v>
          </cell>
          <cell r="B1084" t="str">
            <v>支持中小企业发展和管理支出-行政运行</v>
          </cell>
        </row>
        <row r="1085">
          <cell r="A1085">
            <v>2150802</v>
          </cell>
          <cell r="B1085" t="str">
            <v>支持中小企业发展和管理支出-一般行政管理事务</v>
          </cell>
        </row>
        <row r="1086">
          <cell r="A1086">
            <v>2150803</v>
          </cell>
          <cell r="B1086" t="str">
            <v>支持中小企业发展和管理支出-机关服务</v>
          </cell>
        </row>
        <row r="1087">
          <cell r="A1087">
            <v>2150804</v>
          </cell>
          <cell r="B1087" t="str">
            <v>支持中小企业发展和管理支出-科技型中小企业技术创新基金</v>
          </cell>
        </row>
        <row r="1088">
          <cell r="A1088">
            <v>2150805</v>
          </cell>
          <cell r="B1088" t="str">
            <v>支持中小企业发展和管理支出-中小企业发展专项</v>
          </cell>
        </row>
        <row r="1089">
          <cell r="A1089">
            <v>2150899</v>
          </cell>
          <cell r="B1089" t="str">
            <v>支持中小企业发展和管理支出-其他支持中小企业发展和管理支出</v>
          </cell>
        </row>
        <row r="1090">
          <cell r="A1090">
            <v>21599</v>
          </cell>
          <cell r="B1090" t="str">
            <v>其他资源勘探工业信息等支出</v>
          </cell>
        </row>
        <row r="1091">
          <cell r="A1091">
            <v>2159901</v>
          </cell>
          <cell r="B1091" t="str">
            <v>其他资源勘探工业信息等支出-黄金事务</v>
          </cell>
        </row>
        <row r="1092">
          <cell r="A1092">
            <v>2159904</v>
          </cell>
          <cell r="B1092" t="str">
            <v>其他资源勘探工业信息等支出-技术改造支出</v>
          </cell>
        </row>
        <row r="1093">
          <cell r="A1093">
            <v>2159905</v>
          </cell>
          <cell r="B1093" t="str">
            <v>其他资源勘探工业信息等支出-中药材扶持资金支出</v>
          </cell>
        </row>
        <row r="1094">
          <cell r="A1094">
            <v>2159906</v>
          </cell>
          <cell r="B1094" t="str">
            <v>其他资源勘探工业信息等支出-重点产业振兴和技术改造项目贷款贴息</v>
          </cell>
        </row>
        <row r="1095">
          <cell r="A1095">
            <v>2159999</v>
          </cell>
          <cell r="B1095" t="str">
            <v>其他资源勘探工业信息等支出-其他资源勘探工业信息等支出</v>
          </cell>
        </row>
        <row r="1096">
          <cell r="A1096">
            <v>216</v>
          </cell>
          <cell r="B1096" t="str">
            <v>商业服务业等支出</v>
          </cell>
        </row>
        <row r="1097">
          <cell r="A1097">
            <v>21602</v>
          </cell>
          <cell r="B1097" t="str">
            <v>商业流通事务</v>
          </cell>
        </row>
        <row r="1098">
          <cell r="A1098">
            <v>2160201</v>
          </cell>
          <cell r="B1098" t="str">
            <v>商业流通事务-行政运行</v>
          </cell>
        </row>
        <row r="1099">
          <cell r="A1099">
            <v>2160202</v>
          </cell>
          <cell r="B1099" t="str">
            <v>商业流通事务-一般行政管理事务</v>
          </cell>
        </row>
        <row r="1100">
          <cell r="A1100">
            <v>2160203</v>
          </cell>
          <cell r="B1100" t="str">
            <v>商业流通事务-机关服务</v>
          </cell>
        </row>
        <row r="1101">
          <cell r="A1101">
            <v>2160216</v>
          </cell>
          <cell r="B1101" t="str">
            <v>商业流通事务-食品流通安全补贴</v>
          </cell>
        </row>
        <row r="1102">
          <cell r="A1102">
            <v>2160217</v>
          </cell>
          <cell r="B1102" t="str">
            <v>商业流通事务-市场监测及信息管理</v>
          </cell>
        </row>
        <row r="1103">
          <cell r="A1103">
            <v>2160218</v>
          </cell>
          <cell r="B1103" t="str">
            <v>商业流通事务-民贸企业补贴</v>
          </cell>
        </row>
        <row r="1104">
          <cell r="A1104">
            <v>2160219</v>
          </cell>
          <cell r="B1104" t="str">
            <v>商业流通事务-民贸民品贷款贴息</v>
          </cell>
        </row>
        <row r="1105">
          <cell r="A1105">
            <v>2160250</v>
          </cell>
          <cell r="B1105" t="str">
            <v>商业流通事务-事业运行</v>
          </cell>
        </row>
        <row r="1106">
          <cell r="A1106">
            <v>2160299</v>
          </cell>
          <cell r="B1106" t="str">
            <v>商业流通事务-其他商业流通事务支出</v>
          </cell>
        </row>
        <row r="1107">
          <cell r="A1107">
            <v>21606</v>
          </cell>
          <cell r="B1107" t="str">
            <v>涉外发展服务支出</v>
          </cell>
        </row>
        <row r="1108">
          <cell r="A1108">
            <v>2160601</v>
          </cell>
          <cell r="B1108" t="str">
            <v>涉外发展服务支出-行政运行</v>
          </cell>
        </row>
        <row r="1109">
          <cell r="A1109">
            <v>2160602</v>
          </cell>
          <cell r="B1109" t="str">
            <v>涉外发展服务支出-一般行政管理事务</v>
          </cell>
        </row>
        <row r="1110">
          <cell r="A1110">
            <v>2160603</v>
          </cell>
          <cell r="B1110" t="str">
            <v>涉外发展服务支出-机关服务</v>
          </cell>
        </row>
        <row r="1111">
          <cell r="A1111">
            <v>2160607</v>
          </cell>
          <cell r="B1111" t="str">
            <v>涉外发展服务支出-外商投资环境建设补助资金</v>
          </cell>
        </row>
        <row r="1112">
          <cell r="A1112">
            <v>2160699</v>
          </cell>
          <cell r="B1112" t="str">
            <v>涉外发展服务支出-其他涉外发展服务支出</v>
          </cell>
        </row>
        <row r="1113">
          <cell r="A1113">
            <v>21699</v>
          </cell>
          <cell r="B1113" t="str">
            <v>其他商业服务业等支出</v>
          </cell>
        </row>
        <row r="1114">
          <cell r="A1114">
            <v>2169901</v>
          </cell>
          <cell r="B1114" t="str">
            <v>其他商业服务业等支出-服务业基础设施建设</v>
          </cell>
        </row>
        <row r="1115">
          <cell r="A1115">
            <v>2169999</v>
          </cell>
          <cell r="B1115" t="str">
            <v>其他商业服务业等支出-其他商业服务业等支出</v>
          </cell>
        </row>
        <row r="1116">
          <cell r="A1116">
            <v>217</v>
          </cell>
          <cell r="B1116" t="str">
            <v>金融支出</v>
          </cell>
        </row>
        <row r="1117">
          <cell r="A1117">
            <v>21701</v>
          </cell>
          <cell r="B1117" t="str">
            <v>金融部门行政支出</v>
          </cell>
        </row>
        <row r="1118">
          <cell r="A1118">
            <v>2170101</v>
          </cell>
          <cell r="B1118" t="str">
            <v>金融部门行政支出-行政运行</v>
          </cell>
        </row>
        <row r="1119">
          <cell r="A1119">
            <v>2170102</v>
          </cell>
          <cell r="B1119" t="str">
            <v>金融部门行政支出-一般行政管理事务</v>
          </cell>
        </row>
        <row r="1120">
          <cell r="A1120">
            <v>2170103</v>
          </cell>
          <cell r="B1120" t="str">
            <v>金融部门行政支出-机关服务</v>
          </cell>
        </row>
        <row r="1121">
          <cell r="A1121">
            <v>2170104</v>
          </cell>
          <cell r="B1121" t="str">
            <v>金融部门行政支出-安全防卫</v>
          </cell>
        </row>
        <row r="1122">
          <cell r="A1122">
            <v>2170150</v>
          </cell>
          <cell r="B1122" t="str">
            <v>金融部门行政支出-事业运行</v>
          </cell>
        </row>
        <row r="1123">
          <cell r="A1123">
            <v>2170199</v>
          </cell>
          <cell r="B1123" t="str">
            <v>金融部门行政支出-金融部门其他行政支出</v>
          </cell>
        </row>
        <row r="1124">
          <cell r="A1124">
            <v>21702</v>
          </cell>
          <cell r="B1124" t="str">
            <v>金融部门监管支出</v>
          </cell>
        </row>
        <row r="1125">
          <cell r="A1125">
            <v>2170201</v>
          </cell>
          <cell r="B1125" t="str">
            <v>金融部门监管支出-货币发行</v>
          </cell>
        </row>
        <row r="1126">
          <cell r="A1126">
            <v>2170202</v>
          </cell>
          <cell r="B1126" t="str">
            <v>金融部门监管支出-金融服务</v>
          </cell>
        </row>
        <row r="1127">
          <cell r="A1127">
            <v>2170203</v>
          </cell>
          <cell r="B1127" t="str">
            <v>金融部门监管支出-反假币</v>
          </cell>
        </row>
        <row r="1128">
          <cell r="A1128">
            <v>2170204</v>
          </cell>
          <cell r="B1128" t="str">
            <v>金融部门监管支出-重点金融机构监管</v>
          </cell>
        </row>
        <row r="1129">
          <cell r="A1129">
            <v>2170205</v>
          </cell>
          <cell r="B1129" t="str">
            <v>金融部门监管支出-金融稽查与案件处理</v>
          </cell>
        </row>
        <row r="1130">
          <cell r="A1130">
            <v>2170206</v>
          </cell>
          <cell r="B1130" t="str">
            <v>金融部门监管支出-金融行业电子化建设</v>
          </cell>
        </row>
        <row r="1131">
          <cell r="A1131">
            <v>2170207</v>
          </cell>
          <cell r="B1131" t="str">
            <v>金融部门监管支出-从业人员资格考试</v>
          </cell>
        </row>
        <row r="1132">
          <cell r="A1132">
            <v>2170208</v>
          </cell>
          <cell r="B1132" t="str">
            <v>金融部门监管支出-反洗钱</v>
          </cell>
        </row>
        <row r="1133">
          <cell r="A1133">
            <v>2170299</v>
          </cell>
          <cell r="B1133" t="str">
            <v>金融部门监管支出-金融部门其他监管支出</v>
          </cell>
        </row>
        <row r="1134">
          <cell r="A1134">
            <v>21703</v>
          </cell>
          <cell r="B1134" t="str">
            <v>金融发展支出</v>
          </cell>
        </row>
        <row r="1135">
          <cell r="A1135">
            <v>2170301</v>
          </cell>
          <cell r="B1135" t="str">
            <v>金融发展支出-政策性银行亏损补贴</v>
          </cell>
        </row>
        <row r="1136">
          <cell r="A1136">
            <v>2170302</v>
          </cell>
          <cell r="B1136" t="str">
            <v>金融发展支出-利息费用补贴支出</v>
          </cell>
        </row>
        <row r="1137">
          <cell r="A1137">
            <v>2170303</v>
          </cell>
          <cell r="B1137" t="str">
            <v>金融发展支出-补充资本金</v>
          </cell>
        </row>
        <row r="1138">
          <cell r="A1138">
            <v>2170304</v>
          </cell>
          <cell r="B1138" t="str">
            <v>金融发展支出-风险基金补助</v>
          </cell>
        </row>
        <row r="1139">
          <cell r="A1139">
            <v>2170399</v>
          </cell>
          <cell r="B1139" t="str">
            <v>金融发展支出-其他金融发展支出</v>
          </cell>
        </row>
        <row r="1140">
          <cell r="A1140">
            <v>21704</v>
          </cell>
          <cell r="B1140" t="str">
            <v>金融调控支出</v>
          </cell>
        </row>
        <row r="1141">
          <cell r="A1141">
            <v>2170401</v>
          </cell>
          <cell r="B1141" t="str">
            <v>金融调控支出-中央银行亏损补贴</v>
          </cell>
        </row>
        <row r="1142">
          <cell r="A1142">
            <v>2170499</v>
          </cell>
          <cell r="B1142" t="str">
            <v>金融调控支出-其他金融调控支出</v>
          </cell>
        </row>
        <row r="1143">
          <cell r="A1143">
            <v>21799</v>
          </cell>
          <cell r="B1143" t="str">
            <v>其他金融支出</v>
          </cell>
        </row>
        <row r="1144">
          <cell r="A1144">
            <v>2179901</v>
          </cell>
          <cell r="B1144" t="str">
            <v>其他金融支出-其他金融支出</v>
          </cell>
        </row>
        <row r="1145">
          <cell r="A1145">
            <v>219</v>
          </cell>
          <cell r="B1145" t="str">
            <v>援助其他地区支出</v>
          </cell>
        </row>
        <row r="1146">
          <cell r="A1146">
            <v>21901</v>
          </cell>
          <cell r="B1146" t="str">
            <v>援助其他地区支出-一般公共服务</v>
          </cell>
        </row>
        <row r="1147">
          <cell r="A1147">
            <v>21902</v>
          </cell>
          <cell r="B1147" t="str">
            <v>援助其他地区支出-教育</v>
          </cell>
        </row>
        <row r="1148">
          <cell r="A1148">
            <v>21903</v>
          </cell>
          <cell r="B1148" t="str">
            <v>援助其他地区支出-文化体育与传媒</v>
          </cell>
        </row>
        <row r="1149">
          <cell r="A1149">
            <v>21904</v>
          </cell>
          <cell r="B1149" t="str">
            <v>援助其他地区支出-医疗卫生</v>
          </cell>
        </row>
        <row r="1150">
          <cell r="A1150">
            <v>21905</v>
          </cell>
          <cell r="B1150" t="str">
            <v>援助其他地区支出-节能环保</v>
          </cell>
        </row>
        <row r="1151">
          <cell r="A1151">
            <v>21906</v>
          </cell>
          <cell r="B1151" t="str">
            <v>援助其他地区支出-农业</v>
          </cell>
        </row>
        <row r="1152">
          <cell r="A1152">
            <v>21907</v>
          </cell>
          <cell r="B1152" t="str">
            <v>援助其他地区支出-交通运输</v>
          </cell>
        </row>
        <row r="1153">
          <cell r="A1153">
            <v>21908</v>
          </cell>
          <cell r="B1153" t="str">
            <v>援助其他地区支出-住房保障</v>
          </cell>
        </row>
        <row r="1154">
          <cell r="A1154">
            <v>21999</v>
          </cell>
          <cell r="B1154" t="str">
            <v>援助其他地区支出-其他支出</v>
          </cell>
        </row>
        <row r="1155">
          <cell r="A1155">
            <v>220</v>
          </cell>
          <cell r="B1155" t="str">
            <v>自然资源海洋气象等支出</v>
          </cell>
        </row>
        <row r="1156">
          <cell r="A1156">
            <v>22001</v>
          </cell>
          <cell r="B1156" t="str">
            <v>自然资源事务</v>
          </cell>
        </row>
        <row r="1157">
          <cell r="A1157">
            <v>2200101</v>
          </cell>
          <cell r="B1157" t="str">
            <v>自然资源事务-行政运行</v>
          </cell>
        </row>
        <row r="1158">
          <cell r="A1158">
            <v>2200102</v>
          </cell>
          <cell r="B1158" t="str">
            <v>自然资源事务-一般行政管理事务</v>
          </cell>
        </row>
        <row r="1159">
          <cell r="A1159">
            <v>2200103</v>
          </cell>
          <cell r="B1159" t="str">
            <v>自然资源事务-机关服务</v>
          </cell>
        </row>
        <row r="1160">
          <cell r="A1160">
            <v>2200104</v>
          </cell>
          <cell r="B1160" t="str">
            <v>自然资源事务-自然资源规划及管理</v>
          </cell>
        </row>
        <row r="1161">
          <cell r="A1161">
            <v>2200106</v>
          </cell>
          <cell r="B1161" t="str">
            <v>自然资源事务-自然资源利用与保护</v>
          </cell>
        </row>
        <row r="1162">
          <cell r="A1162">
            <v>2200107</v>
          </cell>
          <cell r="B1162" t="str">
            <v>自然资源事务-自然资源社会公益服务</v>
          </cell>
        </row>
        <row r="1163">
          <cell r="A1163">
            <v>2200108</v>
          </cell>
          <cell r="B1163" t="str">
            <v>自然资源事务-自然资源行业业务管理</v>
          </cell>
        </row>
        <row r="1164">
          <cell r="A1164">
            <v>2200109</v>
          </cell>
          <cell r="B1164" t="str">
            <v>自然资源事务-自然资源调查与确权登记</v>
          </cell>
        </row>
        <row r="1165">
          <cell r="A1165">
            <v>2200112</v>
          </cell>
          <cell r="B1165" t="str">
            <v>自然资源事务-土地资源储备支出</v>
          </cell>
        </row>
        <row r="1166">
          <cell r="A1166">
            <v>2200113</v>
          </cell>
          <cell r="B1166" t="str">
            <v>自然资源事务-地质矿产资源与环境调查</v>
          </cell>
        </row>
        <row r="1167">
          <cell r="A1167">
            <v>2200114</v>
          </cell>
          <cell r="B1167" t="str">
            <v>自然资源事务-地质勘查与矿产资源管理</v>
          </cell>
        </row>
        <row r="1168">
          <cell r="A1168">
            <v>2200115</v>
          </cell>
          <cell r="B1168" t="str">
            <v>自然资源事务-地质转产项目财政贴息</v>
          </cell>
        </row>
        <row r="1169">
          <cell r="A1169">
            <v>2200116</v>
          </cell>
          <cell r="B1169" t="str">
            <v>自然资源事务-国外风险勘查</v>
          </cell>
        </row>
        <row r="1170">
          <cell r="A1170">
            <v>2200119</v>
          </cell>
          <cell r="B1170" t="str">
            <v>自然资源事务-地质勘查基金（周转金）支出</v>
          </cell>
        </row>
        <row r="1171">
          <cell r="A1171">
            <v>2200120</v>
          </cell>
          <cell r="B1171" t="str">
            <v>自然资源事务-海域与海岛管理</v>
          </cell>
        </row>
        <row r="1172">
          <cell r="A1172">
            <v>2200121</v>
          </cell>
          <cell r="B1172" t="str">
            <v>自然资源事务-自然资源国际合作与海洋权益维护</v>
          </cell>
        </row>
        <row r="1173">
          <cell r="A1173">
            <v>2200122</v>
          </cell>
          <cell r="B1173" t="str">
            <v>自然资源事务-自然资源卫星</v>
          </cell>
        </row>
        <row r="1174">
          <cell r="A1174">
            <v>2200123</v>
          </cell>
          <cell r="B1174" t="str">
            <v>自然资源事务-极地考察</v>
          </cell>
        </row>
        <row r="1175">
          <cell r="A1175">
            <v>2200124</v>
          </cell>
          <cell r="B1175" t="str">
            <v>自然资源事务-深海调查与资源开发</v>
          </cell>
        </row>
        <row r="1176">
          <cell r="A1176">
            <v>2200125</v>
          </cell>
          <cell r="B1176" t="str">
            <v>自然资源事务-海港航标维护</v>
          </cell>
        </row>
        <row r="1177">
          <cell r="A1177">
            <v>2200126</v>
          </cell>
          <cell r="B1177" t="str">
            <v>自然资源事务-海水淡化</v>
          </cell>
        </row>
        <row r="1178">
          <cell r="A1178">
            <v>2200127</v>
          </cell>
          <cell r="B1178" t="str">
            <v>自然资源事务-无居民海岛使用金支出</v>
          </cell>
        </row>
        <row r="1179">
          <cell r="A1179">
            <v>2200128</v>
          </cell>
          <cell r="B1179" t="str">
            <v>自然资源事务-海洋战略规划与预警监测</v>
          </cell>
        </row>
        <row r="1180">
          <cell r="A1180">
            <v>2200129</v>
          </cell>
          <cell r="B1180" t="str">
            <v>自然资源事务-基础测绘与地理信息监管</v>
          </cell>
        </row>
        <row r="1181">
          <cell r="A1181">
            <v>2200150</v>
          </cell>
          <cell r="B1181" t="str">
            <v>自然资源事务-事业运行</v>
          </cell>
        </row>
        <row r="1182">
          <cell r="A1182">
            <v>2200199</v>
          </cell>
          <cell r="B1182" t="str">
            <v>自然资源事务-其他自然资源事务支出</v>
          </cell>
        </row>
        <row r="1183">
          <cell r="A1183">
            <v>22005</v>
          </cell>
          <cell r="B1183" t="str">
            <v>气象事务</v>
          </cell>
        </row>
        <row r="1184">
          <cell r="A1184">
            <v>2200501</v>
          </cell>
          <cell r="B1184" t="str">
            <v>气象事务-行政运行</v>
          </cell>
        </row>
        <row r="1185">
          <cell r="A1185">
            <v>2200502</v>
          </cell>
          <cell r="B1185" t="str">
            <v>气象事务-一般行政管理事务</v>
          </cell>
        </row>
        <row r="1186">
          <cell r="A1186">
            <v>2200503</v>
          </cell>
          <cell r="B1186" t="str">
            <v>气象事务-机关服务</v>
          </cell>
        </row>
        <row r="1187">
          <cell r="A1187">
            <v>2200504</v>
          </cell>
          <cell r="B1187" t="str">
            <v>气象事务-气象事业机构</v>
          </cell>
        </row>
        <row r="1188">
          <cell r="A1188">
            <v>2200506</v>
          </cell>
          <cell r="B1188" t="str">
            <v>气象事务-气象探测</v>
          </cell>
        </row>
        <row r="1189">
          <cell r="A1189">
            <v>2200507</v>
          </cell>
          <cell r="B1189" t="str">
            <v>气象事务-气象信息传输及管理</v>
          </cell>
        </row>
        <row r="1190">
          <cell r="A1190">
            <v>2200508</v>
          </cell>
          <cell r="B1190" t="str">
            <v>气象事务-气象预报预测</v>
          </cell>
        </row>
        <row r="1191">
          <cell r="A1191">
            <v>2200509</v>
          </cell>
          <cell r="B1191" t="str">
            <v>气象事务-气象服务</v>
          </cell>
        </row>
        <row r="1192">
          <cell r="A1192">
            <v>2200510</v>
          </cell>
          <cell r="B1192" t="str">
            <v>气象事务-气象装备保障维护</v>
          </cell>
        </row>
        <row r="1193">
          <cell r="A1193">
            <v>2200511</v>
          </cell>
          <cell r="B1193" t="str">
            <v>气象事务-气象基础设施建设与维修</v>
          </cell>
        </row>
        <row r="1194">
          <cell r="A1194">
            <v>2200512</v>
          </cell>
          <cell r="B1194" t="str">
            <v>气象事务-气象卫星</v>
          </cell>
        </row>
        <row r="1195">
          <cell r="A1195">
            <v>2200513</v>
          </cell>
          <cell r="B1195" t="str">
            <v>气象事务-气象法规与标准</v>
          </cell>
        </row>
        <row r="1196">
          <cell r="A1196">
            <v>2200514</v>
          </cell>
          <cell r="B1196" t="str">
            <v>气象事务-气象资金审计稽查</v>
          </cell>
        </row>
        <row r="1197">
          <cell r="A1197">
            <v>2200599</v>
          </cell>
          <cell r="B1197" t="str">
            <v>气象事务-其他气象事务支出</v>
          </cell>
        </row>
        <row r="1198">
          <cell r="A1198">
            <v>22099</v>
          </cell>
          <cell r="B1198" t="str">
            <v>其他自然资源海洋气象等支出</v>
          </cell>
        </row>
        <row r="1199">
          <cell r="A1199">
            <v>2209901</v>
          </cell>
          <cell r="B1199" t="str">
            <v>其他自然资源海洋气象等支出-其他自然资源海洋气象等支出</v>
          </cell>
        </row>
        <row r="1200">
          <cell r="A1200">
            <v>221</v>
          </cell>
          <cell r="B1200" t="str">
            <v>住房保障支出</v>
          </cell>
        </row>
        <row r="1201">
          <cell r="A1201">
            <v>22101</v>
          </cell>
          <cell r="B1201" t="str">
            <v>保障性安居工程支出</v>
          </cell>
        </row>
        <row r="1202">
          <cell r="A1202">
            <v>2210101</v>
          </cell>
          <cell r="B1202" t="str">
            <v>保障性安居工程支出-廉租住房</v>
          </cell>
        </row>
        <row r="1203">
          <cell r="A1203">
            <v>2210102</v>
          </cell>
          <cell r="B1203" t="str">
            <v>保障性安居工程支出-沉陷区治理</v>
          </cell>
        </row>
        <row r="1204">
          <cell r="A1204">
            <v>2210103</v>
          </cell>
          <cell r="B1204" t="str">
            <v>保障性安居工程支出-棚户区改造</v>
          </cell>
        </row>
        <row r="1205">
          <cell r="A1205">
            <v>2210104</v>
          </cell>
          <cell r="B1205" t="str">
            <v>保障性安居工程支出-少数民族地区游牧民定居工程</v>
          </cell>
        </row>
        <row r="1206">
          <cell r="A1206">
            <v>2210105</v>
          </cell>
          <cell r="B1206" t="str">
            <v>保障性安居工程支出-农村危房改造</v>
          </cell>
        </row>
        <row r="1207">
          <cell r="A1207">
            <v>2210106</v>
          </cell>
          <cell r="B1207" t="str">
            <v>保障性安居工程支出-公共租赁住房</v>
          </cell>
        </row>
        <row r="1208">
          <cell r="A1208">
            <v>2210107</v>
          </cell>
          <cell r="B1208" t="str">
            <v>保障性安居工程支出-保障性住房租金补贴</v>
          </cell>
        </row>
        <row r="1209">
          <cell r="A1209">
            <v>2210108</v>
          </cell>
          <cell r="B1209" t="str">
            <v>保障性安居工程支出-老旧小区改造</v>
          </cell>
        </row>
        <row r="1210">
          <cell r="A1210">
            <v>2210109</v>
          </cell>
          <cell r="B1210" t="str">
            <v>保障性安居工程支出-住房租赁市场发展</v>
          </cell>
        </row>
        <row r="1211">
          <cell r="A1211">
            <v>2210199</v>
          </cell>
          <cell r="B1211" t="str">
            <v>保障性安居工程支出-其他保障性安居工程支出</v>
          </cell>
        </row>
        <row r="1212">
          <cell r="A1212">
            <v>22102</v>
          </cell>
          <cell r="B1212" t="str">
            <v>住房改革支出</v>
          </cell>
        </row>
        <row r="1213">
          <cell r="A1213">
            <v>2210201</v>
          </cell>
          <cell r="B1213" t="str">
            <v>住房改革支出-住房公积金</v>
          </cell>
        </row>
        <row r="1214">
          <cell r="A1214">
            <v>2210202</v>
          </cell>
          <cell r="B1214" t="str">
            <v>住房改革支出-提租补贴</v>
          </cell>
        </row>
        <row r="1215">
          <cell r="A1215">
            <v>2210203</v>
          </cell>
          <cell r="B1215" t="str">
            <v>住房改革支出-购房补贴</v>
          </cell>
        </row>
        <row r="1216">
          <cell r="A1216">
            <v>22103</v>
          </cell>
          <cell r="B1216" t="str">
            <v>城乡社区住宅</v>
          </cell>
        </row>
        <row r="1217">
          <cell r="A1217">
            <v>2210301</v>
          </cell>
          <cell r="B1217" t="str">
            <v>城乡社区住宅-公有住房建设和维修改造支出</v>
          </cell>
        </row>
        <row r="1218">
          <cell r="A1218">
            <v>2210302</v>
          </cell>
          <cell r="B1218" t="str">
            <v>城乡社区住宅-住房公积金管理</v>
          </cell>
        </row>
        <row r="1219">
          <cell r="A1219">
            <v>2210399</v>
          </cell>
          <cell r="B1219" t="str">
            <v>城乡社区住宅-其他城乡社区住宅支出</v>
          </cell>
        </row>
        <row r="1220">
          <cell r="A1220">
            <v>222</v>
          </cell>
          <cell r="B1220" t="str">
            <v>粮油物资储备支出</v>
          </cell>
        </row>
        <row r="1221">
          <cell r="A1221">
            <v>22201</v>
          </cell>
          <cell r="B1221" t="str">
            <v>粮油事务</v>
          </cell>
        </row>
        <row r="1222">
          <cell r="A1222">
            <v>2220101</v>
          </cell>
          <cell r="B1222" t="str">
            <v>粮油事务-行政运行</v>
          </cell>
        </row>
        <row r="1223">
          <cell r="A1223">
            <v>2220102</v>
          </cell>
          <cell r="B1223" t="str">
            <v>粮油事务-一般行政管理事务</v>
          </cell>
        </row>
        <row r="1224">
          <cell r="A1224">
            <v>2220103</v>
          </cell>
          <cell r="B1224" t="str">
            <v>粮油事务-机关服务</v>
          </cell>
        </row>
        <row r="1225">
          <cell r="A1225">
            <v>2220104</v>
          </cell>
          <cell r="B1225" t="str">
            <v>粮油事务-粮食财务与审计支出</v>
          </cell>
        </row>
        <row r="1226">
          <cell r="A1226">
            <v>2220105</v>
          </cell>
          <cell r="B1226" t="str">
            <v>粮油事务-粮食信息统计</v>
          </cell>
        </row>
        <row r="1227">
          <cell r="A1227">
            <v>2220106</v>
          </cell>
          <cell r="B1227" t="str">
            <v>粮油事务-粮食专项业务活动</v>
          </cell>
        </row>
        <row r="1228">
          <cell r="A1228">
            <v>2220107</v>
          </cell>
          <cell r="B1228" t="str">
            <v>粮油事务-国家粮油差价补贴</v>
          </cell>
        </row>
        <row r="1229">
          <cell r="A1229">
            <v>2220112</v>
          </cell>
          <cell r="B1229" t="str">
            <v>粮油事务-粮食财务挂账利息补贴</v>
          </cell>
        </row>
        <row r="1230">
          <cell r="A1230">
            <v>2220113</v>
          </cell>
          <cell r="B1230" t="str">
            <v>粮油事务-粮食财务挂账消化款</v>
          </cell>
        </row>
        <row r="1231">
          <cell r="A1231">
            <v>2220114</v>
          </cell>
          <cell r="B1231" t="str">
            <v>粮油事务-处理陈化粮补贴</v>
          </cell>
        </row>
        <row r="1232">
          <cell r="A1232">
            <v>2220115</v>
          </cell>
          <cell r="B1232" t="str">
            <v>粮油事务-粮食风险基金</v>
          </cell>
        </row>
        <row r="1233">
          <cell r="A1233">
            <v>2220118</v>
          </cell>
          <cell r="B1233" t="str">
            <v>粮油事务-粮油市场调控专项资金</v>
          </cell>
        </row>
        <row r="1234">
          <cell r="A1234">
            <v>2220150</v>
          </cell>
          <cell r="B1234" t="str">
            <v>粮油事务-事业运行</v>
          </cell>
        </row>
        <row r="1235">
          <cell r="A1235">
            <v>2220199</v>
          </cell>
          <cell r="B1235" t="str">
            <v>粮油事务-其他粮油事务支出</v>
          </cell>
        </row>
        <row r="1236">
          <cell r="A1236">
            <v>22202</v>
          </cell>
          <cell r="B1236" t="str">
            <v>物资事务</v>
          </cell>
        </row>
        <row r="1237">
          <cell r="A1237">
            <v>2220201</v>
          </cell>
          <cell r="B1237" t="str">
            <v>物资事务-行政运行</v>
          </cell>
        </row>
        <row r="1238">
          <cell r="A1238">
            <v>2220202</v>
          </cell>
          <cell r="B1238" t="str">
            <v>物资事务-一般行政管理事务</v>
          </cell>
        </row>
        <row r="1239">
          <cell r="A1239">
            <v>2220203</v>
          </cell>
          <cell r="B1239" t="str">
            <v>物资事务-机关服务</v>
          </cell>
        </row>
        <row r="1240">
          <cell r="A1240">
            <v>2220204</v>
          </cell>
          <cell r="B1240" t="str">
            <v>物资事务-铁路专用线</v>
          </cell>
        </row>
        <row r="1241">
          <cell r="A1241">
            <v>2220205</v>
          </cell>
          <cell r="B1241" t="str">
            <v>物资事务-护库武警和民兵支出</v>
          </cell>
        </row>
        <row r="1242">
          <cell r="A1242">
            <v>2220206</v>
          </cell>
          <cell r="B1242" t="str">
            <v>物资事务-物资保管与保养</v>
          </cell>
        </row>
        <row r="1243">
          <cell r="A1243">
            <v>2220207</v>
          </cell>
          <cell r="B1243" t="str">
            <v>物资事务-专项贷款利息</v>
          </cell>
        </row>
        <row r="1244">
          <cell r="A1244">
            <v>2220209</v>
          </cell>
          <cell r="B1244" t="str">
            <v>物资事务-物资转移</v>
          </cell>
        </row>
        <row r="1245">
          <cell r="A1245">
            <v>2220210</v>
          </cell>
          <cell r="B1245" t="str">
            <v>物资事务-物资轮换</v>
          </cell>
        </row>
        <row r="1246">
          <cell r="A1246">
            <v>2220211</v>
          </cell>
          <cell r="B1246" t="str">
            <v>物资事务-仓库建设</v>
          </cell>
        </row>
        <row r="1247">
          <cell r="A1247">
            <v>2220212</v>
          </cell>
          <cell r="B1247" t="str">
            <v>物资事务-仓库安防</v>
          </cell>
        </row>
        <row r="1248">
          <cell r="A1248">
            <v>2220250</v>
          </cell>
          <cell r="B1248" t="str">
            <v>物资事务-事业运行</v>
          </cell>
        </row>
        <row r="1249">
          <cell r="A1249">
            <v>2220299</v>
          </cell>
          <cell r="B1249" t="str">
            <v>物资事务-其他物资事务支出</v>
          </cell>
        </row>
        <row r="1250">
          <cell r="A1250">
            <v>22203</v>
          </cell>
          <cell r="B1250" t="str">
            <v>能源储备</v>
          </cell>
        </row>
        <row r="1251">
          <cell r="A1251">
            <v>2220301</v>
          </cell>
          <cell r="B1251" t="str">
            <v>能源储备-石油储备</v>
          </cell>
        </row>
        <row r="1252">
          <cell r="A1252">
            <v>2220303</v>
          </cell>
          <cell r="B1252" t="str">
            <v>能源储备-天然铀能源储备</v>
          </cell>
        </row>
        <row r="1253">
          <cell r="A1253">
            <v>2220304</v>
          </cell>
          <cell r="B1253" t="str">
            <v>能源储备-煤炭储备</v>
          </cell>
        </row>
        <row r="1254">
          <cell r="A1254">
            <v>2220399</v>
          </cell>
          <cell r="B1254" t="str">
            <v>能源储备-其他能源储备支出</v>
          </cell>
        </row>
        <row r="1255">
          <cell r="A1255">
            <v>22204</v>
          </cell>
          <cell r="B1255" t="str">
            <v>粮油储备</v>
          </cell>
        </row>
        <row r="1256">
          <cell r="A1256">
            <v>2220401</v>
          </cell>
          <cell r="B1256" t="str">
            <v>粮油储备-储备粮油补贴</v>
          </cell>
        </row>
        <row r="1257">
          <cell r="A1257">
            <v>2220402</v>
          </cell>
          <cell r="B1257" t="str">
            <v>粮油储备-储备粮油差价补贴</v>
          </cell>
        </row>
        <row r="1258">
          <cell r="A1258">
            <v>2220403</v>
          </cell>
          <cell r="B1258" t="str">
            <v>粮油储备-储备粮（油）库建设</v>
          </cell>
        </row>
        <row r="1259">
          <cell r="A1259">
            <v>2220404</v>
          </cell>
          <cell r="B1259" t="str">
            <v>粮油储备-最低收购价政策支出</v>
          </cell>
        </row>
        <row r="1260">
          <cell r="A1260">
            <v>2220499</v>
          </cell>
          <cell r="B1260" t="str">
            <v>粮油储备-其他粮油储备支出</v>
          </cell>
        </row>
        <row r="1261">
          <cell r="A1261">
            <v>22205</v>
          </cell>
          <cell r="B1261" t="str">
            <v>重要商品储备</v>
          </cell>
        </row>
        <row r="1262">
          <cell r="A1262">
            <v>2220501</v>
          </cell>
          <cell r="B1262" t="str">
            <v>重要商品储备-棉花储备</v>
          </cell>
        </row>
        <row r="1263">
          <cell r="A1263">
            <v>2220502</v>
          </cell>
          <cell r="B1263" t="str">
            <v>重要商品储备-食糖储备</v>
          </cell>
        </row>
        <row r="1264">
          <cell r="A1264">
            <v>2220503</v>
          </cell>
          <cell r="B1264" t="str">
            <v>重要商品储备-肉类储备</v>
          </cell>
        </row>
        <row r="1265">
          <cell r="A1265">
            <v>2220504</v>
          </cell>
          <cell r="B1265" t="str">
            <v>重要商品储备-化肥储备</v>
          </cell>
        </row>
        <row r="1266">
          <cell r="A1266">
            <v>2220505</v>
          </cell>
          <cell r="B1266" t="str">
            <v>重要商品储备-农药储备</v>
          </cell>
        </row>
        <row r="1267">
          <cell r="A1267">
            <v>2220506</v>
          </cell>
          <cell r="B1267" t="str">
            <v>重要商品储备-边销茶储备</v>
          </cell>
        </row>
        <row r="1268">
          <cell r="A1268">
            <v>2220507</v>
          </cell>
          <cell r="B1268" t="str">
            <v>重要商品储备-羊毛储备</v>
          </cell>
        </row>
        <row r="1269">
          <cell r="A1269">
            <v>2220508</v>
          </cell>
          <cell r="B1269" t="str">
            <v>重要商品储备-医药储备</v>
          </cell>
        </row>
        <row r="1270">
          <cell r="A1270">
            <v>2220509</v>
          </cell>
          <cell r="B1270" t="str">
            <v>重要商品储备-食盐储备</v>
          </cell>
        </row>
        <row r="1271">
          <cell r="A1271">
            <v>2220510</v>
          </cell>
          <cell r="B1271" t="str">
            <v>重要商品储备-战略物资储备</v>
          </cell>
        </row>
        <row r="1272">
          <cell r="A1272">
            <v>2220599</v>
          </cell>
          <cell r="B1272" t="str">
            <v>重要商品储备-其他重要商品储备支出</v>
          </cell>
        </row>
        <row r="1273">
          <cell r="A1273">
            <v>224</v>
          </cell>
          <cell r="B1273" t="str">
            <v>灾害防治及应急管理支出</v>
          </cell>
        </row>
        <row r="1274">
          <cell r="A1274">
            <v>22401</v>
          </cell>
          <cell r="B1274" t="str">
            <v>应急管理事务</v>
          </cell>
        </row>
        <row r="1275">
          <cell r="A1275">
            <v>2240101</v>
          </cell>
          <cell r="B1275" t="str">
            <v>应急管理事务-行政运行</v>
          </cell>
        </row>
        <row r="1276">
          <cell r="A1276">
            <v>2240102</v>
          </cell>
          <cell r="B1276" t="str">
            <v>应急管理事务-一般行政管理事务</v>
          </cell>
        </row>
        <row r="1277">
          <cell r="A1277">
            <v>2240103</v>
          </cell>
          <cell r="B1277" t="str">
            <v>应急管理事务-机关服务</v>
          </cell>
        </row>
        <row r="1278">
          <cell r="A1278">
            <v>2240104</v>
          </cell>
          <cell r="B1278" t="str">
            <v>应急管理事务-灾害风险防治</v>
          </cell>
        </row>
        <row r="1279">
          <cell r="A1279">
            <v>2240105</v>
          </cell>
          <cell r="B1279" t="str">
            <v>应急管理事务-国务院安委会专项</v>
          </cell>
        </row>
        <row r="1280">
          <cell r="A1280">
            <v>2240106</v>
          </cell>
          <cell r="B1280" t="str">
            <v>应急管理事务-安全监管</v>
          </cell>
        </row>
        <row r="1281">
          <cell r="A1281">
            <v>2240107</v>
          </cell>
          <cell r="B1281" t="str">
            <v>应急管理事务-安全生产基础</v>
          </cell>
        </row>
        <row r="1282">
          <cell r="A1282">
            <v>2240108</v>
          </cell>
          <cell r="B1282" t="str">
            <v>应急管理事务-应急救援</v>
          </cell>
        </row>
        <row r="1283">
          <cell r="A1283">
            <v>2240109</v>
          </cell>
          <cell r="B1283" t="str">
            <v>应急管理事务-应急管理</v>
          </cell>
        </row>
        <row r="1284">
          <cell r="A1284">
            <v>2240150</v>
          </cell>
          <cell r="B1284" t="str">
            <v>应急管理事务-事业运行</v>
          </cell>
        </row>
        <row r="1285">
          <cell r="A1285">
            <v>2240199</v>
          </cell>
          <cell r="B1285" t="str">
            <v>应急管理事务-其他应急管理支出</v>
          </cell>
        </row>
        <row r="1286">
          <cell r="A1286">
            <v>22402</v>
          </cell>
          <cell r="B1286" t="str">
            <v>消防事务</v>
          </cell>
        </row>
        <row r="1287">
          <cell r="A1287">
            <v>2240201</v>
          </cell>
          <cell r="B1287" t="str">
            <v>消防事务-行政运行</v>
          </cell>
        </row>
        <row r="1288">
          <cell r="A1288">
            <v>2240202</v>
          </cell>
          <cell r="B1288" t="str">
            <v>消防事务-一般行政管理事务</v>
          </cell>
        </row>
        <row r="1289">
          <cell r="A1289">
            <v>2240203</v>
          </cell>
          <cell r="B1289" t="str">
            <v>消防事务-机关服务</v>
          </cell>
        </row>
        <row r="1290">
          <cell r="A1290">
            <v>2240204</v>
          </cell>
          <cell r="B1290" t="str">
            <v>消防事务-消防应急救援</v>
          </cell>
        </row>
        <row r="1291">
          <cell r="A1291">
            <v>2240299</v>
          </cell>
          <cell r="B1291" t="str">
            <v>消防事务-其他消防事务支出</v>
          </cell>
        </row>
        <row r="1292">
          <cell r="A1292">
            <v>22403</v>
          </cell>
          <cell r="B1292" t="str">
            <v>森林消防事务</v>
          </cell>
        </row>
        <row r="1293">
          <cell r="A1293">
            <v>2240301</v>
          </cell>
          <cell r="B1293" t="str">
            <v>森林消防事务-行政运行</v>
          </cell>
        </row>
        <row r="1294">
          <cell r="A1294">
            <v>2240302</v>
          </cell>
          <cell r="B1294" t="str">
            <v>森林消防事务-一般行政管理事务</v>
          </cell>
        </row>
        <row r="1295">
          <cell r="A1295">
            <v>2240303</v>
          </cell>
          <cell r="B1295" t="str">
            <v>森林消防事务-机关服务</v>
          </cell>
        </row>
        <row r="1296">
          <cell r="A1296">
            <v>2240304</v>
          </cell>
          <cell r="B1296" t="str">
            <v>森林消防事务-森林消防应急救援</v>
          </cell>
        </row>
        <row r="1297">
          <cell r="A1297">
            <v>2240399</v>
          </cell>
          <cell r="B1297" t="str">
            <v>森林消防事务-其他森林消防事务支出</v>
          </cell>
        </row>
        <row r="1298">
          <cell r="A1298">
            <v>22404</v>
          </cell>
          <cell r="B1298" t="str">
            <v>煤矿安全</v>
          </cell>
        </row>
        <row r="1299">
          <cell r="A1299">
            <v>2240401</v>
          </cell>
          <cell r="B1299" t="str">
            <v>煤矿安全-行政运行</v>
          </cell>
        </row>
        <row r="1300">
          <cell r="A1300">
            <v>2240402</v>
          </cell>
          <cell r="B1300" t="str">
            <v>煤矿安全-一般行政管理事务</v>
          </cell>
        </row>
        <row r="1301">
          <cell r="A1301">
            <v>2240403</v>
          </cell>
          <cell r="B1301" t="str">
            <v>煤矿安全-机关服务</v>
          </cell>
        </row>
        <row r="1302">
          <cell r="A1302">
            <v>2240404</v>
          </cell>
          <cell r="B1302" t="str">
            <v>煤矿安全-煤矿安全监察事务</v>
          </cell>
        </row>
        <row r="1303">
          <cell r="A1303">
            <v>2240405</v>
          </cell>
          <cell r="B1303" t="str">
            <v>煤矿安全-煤矿应急救援事务</v>
          </cell>
        </row>
        <row r="1304">
          <cell r="A1304">
            <v>2240450</v>
          </cell>
          <cell r="B1304" t="str">
            <v>煤矿安全-事业运行</v>
          </cell>
        </row>
        <row r="1305">
          <cell r="A1305">
            <v>2240499</v>
          </cell>
          <cell r="B1305" t="str">
            <v>煤矿安全-其他煤矿安全支出</v>
          </cell>
        </row>
        <row r="1306">
          <cell r="A1306">
            <v>22405</v>
          </cell>
          <cell r="B1306" t="str">
            <v>地震事务</v>
          </cell>
        </row>
        <row r="1307">
          <cell r="A1307">
            <v>2240501</v>
          </cell>
          <cell r="B1307" t="str">
            <v>地震事务-行政运行</v>
          </cell>
        </row>
        <row r="1308">
          <cell r="A1308">
            <v>2240502</v>
          </cell>
          <cell r="B1308" t="str">
            <v>地震事务-一般行政事务管理</v>
          </cell>
        </row>
        <row r="1309">
          <cell r="A1309">
            <v>2240503</v>
          </cell>
          <cell r="B1309" t="str">
            <v>地震事务-机关服务</v>
          </cell>
        </row>
        <row r="1310">
          <cell r="A1310">
            <v>2240504</v>
          </cell>
          <cell r="B1310" t="str">
            <v>地震事务-地震监测</v>
          </cell>
        </row>
        <row r="1311">
          <cell r="A1311">
            <v>2240505</v>
          </cell>
          <cell r="B1311" t="str">
            <v>地震事务-地震预测预报</v>
          </cell>
        </row>
        <row r="1312">
          <cell r="A1312">
            <v>2240506</v>
          </cell>
          <cell r="B1312" t="str">
            <v>地震事务-地震灾害预防</v>
          </cell>
        </row>
        <row r="1313">
          <cell r="A1313">
            <v>2240507</v>
          </cell>
          <cell r="B1313" t="str">
            <v>地震事务-地震应急救援</v>
          </cell>
        </row>
        <row r="1314">
          <cell r="A1314">
            <v>2240508</v>
          </cell>
          <cell r="B1314" t="str">
            <v>地震事务-地震环境探察</v>
          </cell>
        </row>
        <row r="1315">
          <cell r="A1315">
            <v>2240509</v>
          </cell>
          <cell r="B1315" t="str">
            <v>地震事务-防震减灾信息管理</v>
          </cell>
        </row>
        <row r="1316">
          <cell r="A1316">
            <v>2240510</v>
          </cell>
          <cell r="B1316" t="str">
            <v>地震事务-防震减灾基础管理</v>
          </cell>
        </row>
        <row r="1317">
          <cell r="A1317">
            <v>2240550</v>
          </cell>
          <cell r="B1317" t="str">
            <v>地震事务-地震事业机构</v>
          </cell>
        </row>
        <row r="1318">
          <cell r="A1318">
            <v>2240599</v>
          </cell>
          <cell r="B1318" t="str">
            <v>地震事务-其他地震事务支出</v>
          </cell>
        </row>
        <row r="1319">
          <cell r="A1319">
            <v>22406</v>
          </cell>
          <cell r="B1319" t="str">
            <v>自然灾害防治</v>
          </cell>
        </row>
        <row r="1320">
          <cell r="A1320">
            <v>2240601</v>
          </cell>
          <cell r="B1320" t="str">
            <v>自然灾害防治-地质灾害防治</v>
          </cell>
        </row>
        <row r="1321">
          <cell r="A1321">
            <v>2240602</v>
          </cell>
          <cell r="B1321" t="str">
            <v>自然灾害防治-森林草原防灾减灾</v>
          </cell>
        </row>
        <row r="1322">
          <cell r="A1322">
            <v>2240699</v>
          </cell>
          <cell r="B1322" t="str">
            <v>自然灾害防治-其他自然灾害防治支出</v>
          </cell>
        </row>
        <row r="1323">
          <cell r="A1323">
            <v>22407</v>
          </cell>
          <cell r="B1323" t="str">
            <v>自然灾害救灾及恢复重建支出</v>
          </cell>
        </row>
        <row r="1324">
          <cell r="A1324">
            <v>2240701</v>
          </cell>
          <cell r="B1324" t="str">
            <v>自然灾害救灾及恢复重建支出-中央自然灾害生活补助</v>
          </cell>
        </row>
        <row r="1325">
          <cell r="A1325">
            <v>2240702</v>
          </cell>
          <cell r="B1325" t="str">
            <v>自然灾害救灾及恢复重建支出-地方自然灾害生活补助</v>
          </cell>
        </row>
        <row r="1326">
          <cell r="A1326">
            <v>2240703</v>
          </cell>
          <cell r="B1326" t="str">
            <v>自然灾害救灾及恢复重建支出-自然灾害救灾补助</v>
          </cell>
        </row>
        <row r="1327">
          <cell r="A1327">
            <v>2240704</v>
          </cell>
          <cell r="B1327" t="str">
            <v>自然灾害救灾及恢复重建支出-自然灾害灾后重建补助</v>
          </cell>
        </row>
        <row r="1328">
          <cell r="A1328">
            <v>2240799</v>
          </cell>
          <cell r="B1328" t="str">
            <v>自然灾害救灾及恢复重建支出-其他自然灾害救灾及恢复重建支出</v>
          </cell>
        </row>
        <row r="1329">
          <cell r="A1329">
            <v>22499</v>
          </cell>
          <cell r="B1329" t="str">
            <v>其他灾害防治及应急管理支出</v>
          </cell>
        </row>
        <row r="1330">
          <cell r="A1330">
            <v>227</v>
          </cell>
          <cell r="B1330" t="str">
            <v>预备费</v>
          </cell>
        </row>
        <row r="1331">
          <cell r="A1331">
            <v>229</v>
          </cell>
          <cell r="B1331" t="str">
            <v>其他支出</v>
          </cell>
        </row>
        <row r="1332">
          <cell r="A1332">
            <v>22902</v>
          </cell>
          <cell r="B1332" t="str">
            <v>年初预留</v>
          </cell>
        </row>
        <row r="1333">
          <cell r="A1333">
            <v>22999</v>
          </cell>
          <cell r="B1333" t="str">
            <v>其他支出</v>
          </cell>
        </row>
        <row r="1334">
          <cell r="A1334">
            <v>2299901</v>
          </cell>
          <cell r="B1334" t="str">
            <v>其他支出-其他支出</v>
          </cell>
        </row>
        <row r="1335">
          <cell r="A1335">
            <v>230</v>
          </cell>
          <cell r="B1335" t="str">
            <v>转移性支出</v>
          </cell>
        </row>
        <row r="1336">
          <cell r="A1336">
            <v>23001</v>
          </cell>
          <cell r="B1336" t="str">
            <v>返还性支出</v>
          </cell>
        </row>
        <row r="1337">
          <cell r="A1337">
            <v>2300102</v>
          </cell>
          <cell r="B1337" t="str">
            <v>返还性支出-所得税基数返还支出</v>
          </cell>
        </row>
        <row r="1338">
          <cell r="A1338">
            <v>2300103</v>
          </cell>
          <cell r="B1338" t="str">
            <v>返还性支出-成品油税费改革税收返还支出</v>
          </cell>
        </row>
        <row r="1339">
          <cell r="A1339">
            <v>2300104</v>
          </cell>
          <cell r="B1339" t="str">
            <v>返还性支出-增值税税收返还支出</v>
          </cell>
        </row>
        <row r="1340">
          <cell r="A1340">
            <v>2300105</v>
          </cell>
          <cell r="B1340" t="str">
            <v>返还性支出-消费税税收返还支出</v>
          </cell>
        </row>
        <row r="1341">
          <cell r="A1341">
            <v>2300106</v>
          </cell>
          <cell r="B1341" t="str">
            <v>返还性支出-增值税“五五分享”税收返还支出</v>
          </cell>
        </row>
        <row r="1342">
          <cell r="A1342">
            <v>2300199</v>
          </cell>
          <cell r="B1342" t="str">
            <v>返还性支出-其他返还性支出</v>
          </cell>
        </row>
        <row r="1343">
          <cell r="A1343">
            <v>23002</v>
          </cell>
          <cell r="B1343" t="str">
            <v>一般性转移支付</v>
          </cell>
        </row>
        <row r="1344">
          <cell r="A1344">
            <v>2300201</v>
          </cell>
          <cell r="B1344" t="str">
            <v>一般性转移支付-体制补助支出</v>
          </cell>
        </row>
        <row r="1345">
          <cell r="A1345">
            <v>2300202</v>
          </cell>
          <cell r="B1345" t="str">
            <v>一般性转移支付-均衡性转移支付支出</v>
          </cell>
        </row>
        <row r="1346">
          <cell r="A1346">
            <v>2300207</v>
          </cell>
          <cell r="B1346" t="str">
            <v>一般性转移支付-县级基本财力保障机制奖补资金支出</v>
          </cell>
        </row>
        <row r="1347">
          <cell r="A1347">
            <v>2300208</v>
          </cell>
          <cell r="B1347" t="str">
            <v>一般性转移支付-结算补助支出</v>
          </cell>
        </row>
        <row r="1348">
          <cell r="A1348">
            <v>2300212</v>
          </cell>
          <cell r="B1348" t="str">
            <v>一般性转移支付-资源枯竭型城市转移支付补助支出</v>
          </cell>
        </row>
        <row r="1349">
          <cell r="A1349">
            <v>2300214</v>
          </cell>
          <cell r="B1349" t="str">
            <v>一般性转移支付-企业事业单位划转补助支出</v>
          </cell>
        </row>
        <row r="1350">
          <cell r="A1350">
            <v>2300225</v>
          </cell>
          <cell r="B1350" t="str">
            <v>一般性转移支付-产粮（油）大县奖励资金支出</v>
          </cell>
        </row>
        <row r="1351">
          <cell r="A1351">
            <v>2300226</v>
          </cell>
          <cell r="B1351" t="str">
            <v>一般性转移支付-重点生态功能区转移支付支出</v>
          </cell>
        </row>
        <row r="1352">
          <cell r="A1352">
            <v>2300227</v>
          </cell>
          <cell r="B1352" t="str">
            <v>一般性转移支付-固定数额补助支出</v>
          </cell>
        </row>
        <row r="1353">
          <cell r="A1353">
            <v>2300228</v>
          </cell>
          <cell r="B1353" t="str">
            <v>一般性转移支付-革命老区转移支付支出</v>
          </cell>
        </row>
        <row r="1354">
          <cell r="A1354">
            <v>2300229</v>
          </cell>
          <cell r="B1354" t="str">
            <v>一般性转移支付-民族地区转移支付支出</v>
          </cell>
        </row>
        <row r="1355">
          <cell r="A1355">
            <v>2300230</v>
          </cell>
          <cell r="B1355" t="str">
            <v>一般性转移支付-边疆地区转移支付支出</v>
          </cell>
        </row>
        <row r="1356">
          <cell r="A1356">
            <v>2300231</v>
          </cell>
          <cell r="B1356" t="str">
            <v>一般性转移支付-贫困地区转移支付支出</v>
          </cell>
        </row>
        <row r="1357">
          <cell r="A1357">
            <v>2300241</v>
          </cell>
          <cell r="B1357" t="str">
            <v>一般性转移支付-一般公共服务共同财政事权转移支付支出</v>
          </cell>
        </row>
        <row r="1358">
          <cell r="A1358">
            <v>2300242</v>
          </cell>
          <cell r="B1358" t="str">
            <v>一般性转移支付-外交共同财政事权转移支付支出</v>
          </cell>
        </row>
        <row r="1359">
          <cell r="A1359">
            <v>2300243</v>
          </cell>
          <cell r="B1359" t="str">
            <v>一般性转移支付-国防共同财政事权转移支付支出</v>
          </cell>
        </row>
        <row r="1360">
          <cell r="A1360">
            <v>2300244</v>
          </cell>
          <cell r="B1360" t="str">
            <v>一般性转移支付-公共安全共同财政事权转移支付支出</v>
          </cell>
        </row>
        <row r="1361">
          <cell r="A1361">
            <v>2300245</v>
          </cell>
          <cell r="B1361" t="str">
            <v>一般性转移支付-教育共同财政事权转移支付支出</v>
          </cell>
        </row>
        <row r="1362">
          <cell r="A1362">
            <v>2300246</v>
          </cell>
          <cell r="B1362" t="str">
            <v>一般性转移支付-科学技术共同财政事权转移支付支出</v>
          </cell>
        </row>
        <row r="1363">
          <cell r="A1363">
            <v>2300247</v>
          </cell>
          <cell r="B1363" t="str">
            <v>一般性转移支付-文化旅游体育与传媒共同财政事权转移支付支出</v>
          </cell>
        </row>
        <row r="1364">
          <cell r="A1364">
            <v>2300248</v>
          </cell>
          <cell r="B1364" t="str">
            <v>一般性转移支付-社会保障和就业共同财政事权转移支付支出</v>
          </cell>
        </row>
        <row r="1365">
          <cell r="A1365">
            <v>2300249</v>
          </cell>
          <cell r="B1365" t="str">
            <v>一般性转移支付-医疗卫生共同财政事权转移支付支出</v>
          </cell>
        </row>
        <row r="1366">
          <cell r="A1366">
            <v>2300250</v>
          </cell>
          <cell r="B1366" t="str">
            <v>一般性转移支付-节能环保共同财政事权转移支付支出</v>
          </cell>
        </row>
        <row r="1367">
          <cell r="A1367">
            <v>2300251</v>
          </cell>
          <cell r="B1367" t="str">
            <v>一般性转移支付-城乡社区共同财政事权转移支付支出</v>
          </cell>
        </row>
        <row r="1368">
          <cell r="A1368">
            <v>2300252</v>
          </cell>
          <cell r="B1368" t="str">
            <v>一般性转移支付-农林水共同财政事权转移支付支出</v>
          </cell>
        </row>
        <row r="1369">
          <cell r="A1369">
            <v>2300253</v>
          </cell>
          <cell r="B1369" t="str">
            <v>一般性转移支付-交通运输共同财政事权转移支付支出</v>
          </cell>
        </row>
        <row r="1370">
          <cell r="A1370">
            <v>2300254</v>
          </cell>
          <cell r="B1370" t="str">
            <v>一般性转移支付-资源勘探信息等共同财政事权转移支付支出</v>
          </cell>
        </row>
        <row r="1371">
          <cell r="A1371">
            <v>2300255</v>
          </cell>
          <cell r="B1371" t="str">
            <v>一般性转移支付-商业服务业等共同财政事权转移支付支出</v>
          </cell>
        </row>
        <row r="1372">
          <cell r="A1372">
            <v>2300256</v>
          </cell>
          <cell r="B1372" t="str">
            <v>一般性转移支付-金融共同财政事权转移支付支出</v>
          </cell>
        </row>
        <row r="1373">
          <cell r="A1373">
            <v>2300257</v>
          </cell>
          <cell r="B1373" t="str">
            <v>一般性转移支付-自然资源海洋气象等共同财政事权转移支付支出</v>
          </cell>
        </row>
        <row r="1374">
          <cell r="A1374">
            <v>2300258</v>
          </cell>
          <cell r="B1374" t="str">
            <v>一般性转移支付-住房保障共同财政事权转移支付支出</v>
          </cell>
        </row>
        <row r="1375">
          <cell r="A1375">
            <v>2300259</v>
          </cell>
          <cell r="B1375" t="str">
            <v>一般性转移支付-粮油物资储备共同财政事权转移支付支出</v>
          </cell>
        </row>
        <row r="1376">
          <cell r="A1376">
            <v>2300260</v>
          </cell>
          <cell r="B1376" t="str">
            <v>一般性转移支付-灾害防治及应急管理共同财政事权转移支付支出</v>
          </cell>
        </row>
        <row r="1377">
          <cell r="A1377">
            <v>2300269</v>
          </cell>
          <cell r="B1377" t="str">
            <v>一般性转移支付-其他共同财政事权转移支付支出</v>
          </cell>
        </row>
        <row r="1378">
          <cell r="A1378">
            <v>2300299</v>
          </cell>
          <cell r="B1378" t="str">
            <v>一般性转移支付-其他一般性转移支付支出</v>
          </cell>
        </row>
        <row r="1379">
          <cell r="A1379">
            <v>23003</v>
          </cell>
          <cell r="B1379" t="str">
            <v>专项转移支付</v>
          </cell>
        </row>
        <row r="1380">
          <cell r="A1380">
            <v>2300301</v>
          </cell>
          <cell r="B1380" t="str">
            <v>专项转移支付-一般公共服务</v>
          </cell>
        </row>
        <row r="1381">
          <cell r="A1381">
            <v>2300302</v>
          </cell>
          <cell r="B1381" t="str">
            <v>专项转移支付-外交</v>
          </cell>
        </row>
        <row r="1382">
          <cell r="A1382">
            <v>2300303</v>
          </cell>
          <cell r="B1382" t="str">
            <v>专项转移支付-国防</v>
          </cell>
        </row>
        <row r="1383">
          <cell r="A1383">
            <v>2300304</v>
          </cell>
          <cell r="B1383" t="str">
            <v>专项转移支付-公共安全</v>
          </cell>
        </row>
        <row r="1384">
          <cell r="A1384">
            <v>2300305</v>
          </cell>
          <cell r="B1384" t="str">
            <v>专项转移支付-教育</v>
          </cell>
        </row>
        <row r="1385">
          <cell r="A1385">
            <v>2300306</v>
          </cell>
          <cell r="B1385" t="str">
            <v>专项转移支付-科学技术</v>
          </cell>
        </row>
        <row r="1386">
          <cell r="A1386">
            <v>2300307</v>
          </cell>
          <cell r="B1386" t="str">
            <v>专项转移支付-文化旅游体育与传媒</v>
          </cell>
        </row>
        <row r="1387">
          <cell r="A1387">
            <v>2300308</v>
          </cell>
          <cell r="B1387" t="str">
            <v>专项转移支付-社会保障和就业</v>
          </cell>
        </row>
        <row r="1388">
          <cell r="A1388">
            <v>2300310</v>
          </cell>
          <cell r="B1388" t="str">
            <v>专项转移支付-卫生健康</v>
          </cell>
        </row>
        <row r="1389">
          <cell r="A1389">
            <v>2300311</v>
          </cell>
          <cell r="B1389" t="str">
            <v>专项转移支付-节能环保</v>
          </cell>
        </row>
        <row r="1390">
          <cell r="A1390">
            <v>2300312</v>
          </cell>
          <cell r="B1390" t="str">
            <v>专项转移支付-城乡社区</v>
          </cell>
        </row>
        <row r="1391">
          <cell r="A1391">
            <v>2300313</v>
          </cell>
          <cell r="B1391" t="str">
            <v>专项转移支付-农林水</v>
          </cell>
        </row>
        <row r="1392">
          <cell r="A1392">
            <v>2300314</v>
          </cell>
          <cell r="B1392" t="str">
            <v>专项转移支付-交通运输</v>
          </cell>
        </row>
        <row r="1393">
          <cell r="A1393">
            <v>2300315</v>
          </cell>
          <cell r="B1393" t="str">
            <v>专项转移支付-资源勘探信息等</v>
          </cell>
        </row>
        <row r="1394">
          <cell r="A1394">
            <v>2300316</v>
          </cell>
          <cell r="B1394" t="str">
            <v>专项转移支付-商业服务业等</v>
          </cell>
        </row>
        <row r="1395">
          <cell r="A1395">
            <v>2300317</v>
          </cell>
          <cell r="B1395" t="str">
            <v>专项转移支付-金融</v>
          </cell>
        </row>
        <row r="1396">
          <cell r="A1396">
            <v>2300320</v>
          </cell>
          <cell r="B1396" t="str">
            <v>专项转移支付-自然资源海洋气象等</v>
          </cell>
        </row>
        <row r="1397">
          <cell r="A1397">
            <v>2300321</v>
          </cell>
          <cell r="B1397" t="str">
            <v>专项转移支付-住房保障</v>
          </cell>
        </row>
        <row r="1398">
          <cell r="A1398">
            <v>2300322</v>
          </cell>
          <cell r="B1398" t="str">
            <v>专项转移支付-粮油物资储备</v>
          </cell>
        </row>
        <row r="1399">
          <cell r="A1399">
            <v>2300324</v>
          </cell>
          <cell r="B1399" t="str">
            <v>专项转移支付-灾害防治及应急管理</v>
          </cell>
        </row>
        <row r="1400">
          <cell r="A1400">
            <v>2300399</v>
          </cell>
          <cell r="B1400" t="str">
            <v>专项转移支付-其他支出</v>
          </cell>
        </row>
        <row r="1401">
          <cell r="A1401">
            <v>23006</v>
          </cell>
          <cell r="B1401" t="str">
            <v>上解支出</v>
          </cell>
        </row>
        <row r="1402">
          <cell r="A1402">
            <v>2300601</v>
          </cell>
          <cell r="B1402" t="str">
            <v>上解支出-体制上解支出</v>
          </cell>
        </row>
        <row r="1403">
          <cell r="A1403">
            <v>2300602</v>
          </cell>
          <cell r="B1403" t="str">
            <v>上解支出-专项上解支出</v>
          </cell>
        </row>
        <row r="1404">
          <cell r="A1404">
            <v>23008</v>
          </cell>
          <cell r="B1404" t="str">
            <v>调出资金</v>
          </cell>
        </row>
        <row r="1405">
          <cell r="A1405">
            <v>23009</v>
          </cell>
          <cell r="B1405" t="str">
            <v>年终结余</v>
          </cell>
        </row>
        <row r="1406">
          <cell r="A1406">
            <v>2300901</v>
          </cell>
          <cell r="B1406" t="str">
            <v>年终结余-一般公共预算年终结余</v>
          </cell>
        </row>
        <row r="1407">
          <cell r="A1407">
            <v>23011</v>
          </cell>
          <cell r="B1407" t="str">
            <v>债务转贷支出</v>
          </cell>
        </row>
        <row r="1408">
          <cell r="A1408">
            <v>2301101</v>
          </cell>
          <cell r="B1408" t="str">
            <v>债务转贷支出-地方政府一般债券转贷支出</v>
          </cell>
        </row>
        <row r="1409">
          <cell r="A1409">
            <v>2301102</v>
          </cell>
          <cell r="B1409" t="str">
            <v>债务转贷支出-地方政府向外国政府借款转贷支出</v>
          </cell>
        </row>
        <row r="1410">
          <cell r="A1410">
            <v>2301103</v>
          </cell>
          <cell r="B1410" t="str">
            <v>债务转贷支出-地方政府向国际组织借款转贷支出</v>
          </cell>
        </row>
        <row r="1411">
          <cell r="A1411">
            <v>2301104</v>
          </cell>
          <cell r="B1411" t="str">
            <v>债务转贷支出-地方政府其他一般债务转贷支出</v>
          </cell>
        </row>
        <row r="1412">
          <cell r="A1412">
            <v>23013</v>
          </cell>
          <cell r="B1412" t="str">
            <v>援助其他地区支出</v>
          </cell>
        </row>
        <row r="1413">
          <cell r="A1413">
            <v>23015</v>
          </cell>
          <cell r="B1413" t="str">
            <v>安排预算稳定调节基金</v>
          </cell>
        </row>
        <row r="1414">
          <cell r="A1414">
            <v>23016</v>
          </cell>
          <cell r="B1414" t="str">
            <v>补充预算周转金</v>
          </cell>
        </row>
        <row r="1415">
          <cell r="A1415">
            <v>231</v>
          </cell>
          <cell r="B1415" t="str">
            <v>债务还本支出</v>
          </cell>
        </row>
        <row r="1416">
          <cell r="A1416">
            <v>23101</v>
          </cell>
          <cell r="B1416" t="str">
            <v>中央政府国内债务还本支出</v>
          </cell>
        </row>
        <row r="1417">
          <cell r="A1417">
            <v>23102</v>
          </cell>
          <cell r="B1417" t="str">
            <v>中央政府国外债务还本支出</v>
          </cell>
        </row>
        <row r="1418">
          <cell r="A1418">
            <v>23103</v>
          </cell>
          <cell r="B1418" t="str">
            <v>地方政府一般债务还本支出</v>
          </cell>
        </row>
        <row r="1419">
          <cell r="A1419">
            <v>2310301</v>
          </cell>
          <cell r="B1419" t="str">
            <v>地方政府一般债务还本支出-地方政府一般债券还本支出</v>
          </cell>
        </row>
        <row r="1420">
          <cell r="A1420">
            <v>2310302</v>
          </cell>
          <cell r="B1420" t="str">
            <v>地方政府一般债务还本支出-地方政府向外国政府借款还本支出</v>
          </cell>
        </row>
        <row r="1421">
          <cell r="A1421">
            <v>2310303</v>
          </cell>
          <cell r="B1421" t="str">
            <v>地方政府一般债务还本支出-地方政府向国际组织借款还本支出</v>
          </cell>
        </row>
        <row r="1422">
          <cell r="A1422">
            <v>2310399</v>
          </cell>
          <cell r="B1422" t="str">
            <v>地方政府一般债务还本支出-地方政府其他一般债务还本支出</v>
          </cell>
        </row>
        <row r="1423">
          <cell r="A1423">
            <v>232</v>
          </cell>
          <cell r="B1423" t="str">
            <v>债务付息支出</v>
          </cell>
        </row>
        <row r="1424">
          <cell r="A1424">
            <v>23201</v>
          </cell>
          <cell r="B1424" t="str">
            <v>中央政府国内债务付息支出</v>
          </cell>
        </row>
        <row r="1425">
          <cell r="A1425">
            <v>23202</v>
          </cell>
          <cell r="B1425" t="str">
            <v>中央政府国外债务付息支出</v>
          </cell>
        </row>
        <row r="1426">
          <cell r="A1426">
            <v>23203</v>
          </cell>
          <cell r="B1426" t="str">
            <v>地方政府一般债务付息支出</v>
          </cell>
        </row>
        <row r="1427">
          <cell r="A1427">
            <v>2320301</v>
          </cell>
          <cell r="B1427" t="str">
            <v>地方政府一般债务付息支出-地方政府一般债券付息支出</v>
          </cell>
        </row>
        <row r="1428">
          <cell r="A1428">
            <v>2320302</v>
          </cell>
          <cell r="B1428" t="str">
            <v>地方政府一般债务付息支出-地方政府向外国政府借款付息支出</v>
          </cell>
        </row>
        <row r="1429">
          <cell r="A1429">
            <v>2320303</v>
          </cell>
          <cell r="B1429" t="str">
            <v>地方政府一般债务付息支出-地方政府向国际组织借款付息支出</v>
          </cell>
        </row>
        <row r="1430">
          <cell r="A1430">
            <v>2320304</v>
          </cell>
          <cell r="B1430" t="str">
            <v>地方政府一般债务付息支出-地方政府其他一般债务付息支出</v>
          </cell>
        </row>
        <row r="1431">
          <cell r="A1431">
            <v>233</v>
          </cell>
          <cell r="B1431" t="str">
            <v>债务发行费用支出</v>
          </cell>
        </row>
        <row r="1432">
          <cell r="A1432">
            <v>23301</v>
          </cell>
          <cell r="B1432" t="str">
            <v>中央政府国内债务发行费用支出</v>
          </cell>
        </row>
        <row r="1433">
          <cell r="A1433">
            <v>23302</v>
          </cell>
          <cell r="B1433" t="str">
            <v>中央政府国外债务发行费用支出</v>
          </cell>
        </row>
        <row r="1434">
          <cell r="A1434">
            <v>23303</v>
          </cell>
          <cell r="B1434" t="str">
            <v>地方政府一般债务发行费用支出</v>
          </cell>
        </row>
        <row r="1435">
          <cell r="A1435">
            <v>20610</v>
          </cell>
          <cell r="B1435" t="str">
            <v>核电站乏燃料处理处置基金支出</v>
          </cell>
        </row>
        <row r="1436">
          <cell r="A1436">
            <v>2061001</v>
          </cell>
          <cell r="B1436" t="str">
            <v>核电站乏燃料处理处置基金支出-乏燃料运输</v>
          </cell>
        </row>
        <row r="1437">
          <cell r="A1437">
            <v>2061002</v>
          </cell>
          <cell r="B1437" t="str">
            <v>核电站乏燃料处理处置基金支出-乏燃料离堆贮存</v>
          </cell>
        </row>
        <row r="1438">
          <cell r="A1438">
            <v>2061003</v>
          </cell>
          <cell r="B1438" t="str">
            <v>核电站乏燃料处理处置基金支出-乏燃料后处理</v>
          </cell>
        </row>
        <row r="1439">
          <cell r="A1439">
            <v>2061004</v>
          </cell>
          <cell r="B1439" t="str">
            <v>核电站乏燃料处理处置基金支出-高放废物的处理处置</v>
          </cell>
        </row>
        <row r="1440">
          <cell r="A1440">
            <v>2061005</v>
          </cell>
          <cell r="B1440" t="str">
            <v>核电站乏燃料处理处置基金支出-乏燃料后处理厂的建设、运行、改造和退役</v>
          </cell>
        </row>
        <row r="1441">
          <cell r="A1441">
            <v>2061099</v>
          </cell>
          <cell r="B1441" t="str">
            <v>核电站乏燃料处理处置基金支出-其他乏燃料处理处置基金支出</v>
          </cell>
        </row>
        <row r="1442">
          <cell r="A1442">
            <v>20707</v>
          </cell>
          <cell r="B1442" t="str">
            <v>国家电影事业发展专项资金安排的支出</v>
          </cell>
        </row>
        <row r="1443">
          <cell r="A1443">
            <v>2070701</v>
          </cell>
          <cell r="B1443" t="str">
            <v>国家电影事业发展专项资金安排的支出-资助国产影片放映</v>
          </cell>
        </row>
        <row r="1444">
          <cell r="A1444">
            <v>2070702</v>
          </cell>
          <cell r="B1444" t="str">
            <v>国家电影事业发展专项资金安排的支出-资助影院建设</v>
          </cell>
        </row>
        <row r="1445">
          <cell r="A1445">
            <v>2070703</v>
          </cell>
          <cell r="B1445" t="str">
            <v>国家电影事业发展专项资金安排的支出-资助少数民族语电影译制</v>
          </cell>
        </row>
        <row r="1446">
          <cell r="A1446">
            <v>2070704</v>
          </cell>
          <cell r="B1446" t="str">
            <v>国家电影事业发展专项资金安排的支出-购买农村电影公益性放映版权服务</v>
          </cell>
        </row>
        <row r="1447">
          <cell r="A1447">
            <v>2070799</v>
          </cell>
          <cell r="B1447" t="str">
            <v>国家电影事业发展专项资金安排的支出-其他国家电影事业发展专项资金支出</v>
          </cell>
        </row>
        <row r="1448">
          <cell r="A1448">
            <v>20709</v>
          </cell>
          <cell r="B1448" t="str">
            <v>旅游发展基金支出</v>
          </cell>
        </row>
        <row r="1449">
          <cell r="A1449">
            <v>2070901</v>
          </cell>
          <cell r="B1449" t="str">
            <v>旅游发展基金支出-宣传促销</v>
          </cell>
        </row>
        <row r="1450">
          <cell r="A1450">
            <v>2070902</v>
          </cell>
          <cell r="B1450" t="str">
            <v>旅游发展基金支出-行业规划</v>
          </cell>
        </row>
        <row r="1451">
          <cell r="A1451">
            <v>2070903</v>
          </cell>
          <cell r="B1451" t="str">
            <v>旅游发展基金支出-旅游事业补助</v>
          </cell>
        </row>
        <row r="1452">
          <cell r="A1452">
            <v>2070904</v>
          </cell>
          <cell r="B1452" t="str">
            <v>旅游发展基金支出-地方旅游开发项目补助</v>
          </cell>
        </row>
        <row r="1453">
          <cell r="A1453">
            <v>2070999</v>
          </cell>
          <cell r="B1453" t="str">
            <v>旅游发展基金支出-其他旅游发展基金支出</v>
          </cell>
        </row>
        <row r="1454">
          <cell r="A1454">
            <v>20710</v>
          </cell>
          <cell r="B1454" t="str">
            <v>国家电影事业发展专项资金对应专项债务收入安排的支出</v>
          </cell>
        </row>
        <row r="1455">
          <cell r="A1455">
            <v>2071001</v>
          </cell>
          <cell r="B1455" t="str">
            <v>国家电影事业发展专项资金对应专项债务收入安排的支出-资助城市影院</v>
          </cell>
        </row>
        <row r="1456">
          <cell r="A1456">
            <v>2071099</v>
          </cell>
          <cell r="B1456" t="str">
            <v>国家电影事业发展专项资金对应专项债务收入安排的支出-其他国家电影事业发展专项资金对应专项债务收入支出</v>
          </cell>
        </row>
        <row r="1457">
          <cell r="A1457">
            <v>2080451</v>
          </cell>
          <cell r="B1457" t="str">
            <v>补充全国社会保障基金-国有资本经营预算补充社保基金支出</v>
          </cell>
        </row>
        <row r="1458">
          <cell r="A1458">
            <v>20822</v>
          </cell>
          <cell r="B1458" t="str">
            <v>大中型水库移民后期扶持基金支出</v>
          </cell>
        </row>
        <row r="1459">
          <cell r="A1459">
            <v>2082201</v>
          </cell>
          <cell r="B1459" t="str">
            <v>大中型水库移民后期扶持基金支出-移民补助</v>
          </cell>
        </row>
        <row r="1460">
          <cell r="A1460">
            <v>2082202</v>
          </cell>
          <cell r="B1460" t="str">
            <v>大中型水库移民后期扶持基金支出-基础设施建设和经济发展</v>
          </cell>
        </row>
        <row r="1461">
          <cell r="A1461">
            <v>2082299</v>
          </cell>
          <cell r="B1461" t="str">
            <v>大中型水库移民后期扶持基金支出-其他大中型水库移民后期扶持基金支出</v>
          </cell>
        </row>
        <row r="1462">
          <cell r="A1462">
            <v>20823</v>
          </cell>
          <cell r="B1462" t="str">
            <v>小型水库移民扶助基金安排的支出</v>
          </cell>
        </row>
        <row r="1463">
          <cell r="A1463">
            <v>2082301</v>
          </cell>
          <cell r="B1463" t="str">
            <v>小型水库移民扶助基金安排的支出-移民补助</v>
          </cell>
        </row>
        <row r="1464">
          <cell r="A1464">
            <v>2082302</v>
          </cell>
          <cell r="B1464" t="str">
            <v>小型水库移民扶助基金安排的支出-基础设施建设和经济发展</v>
          </cell>
        </row>
        <row r="1465">
          <cell r="A1465">
            <v>2082399</v>
          </cell>
          <cell r="B1465" t="str">
            <v>小型水库移民扶助基金安排的支出-其他小型水库移民扶助基金支出</v>
          </cell>
        </row>
        <row r="1466">
          <cell r="A1466">
            <v>20829</v>
          </cell>
          <cell r="B1466" t="str">
            <v>小型水库移民扶助基金对应专项债务收入安排的支出</v>
          </cell>
        </row>
        <row r="1467">
          <cell r="A1467">
            <v>2082901</v>
          </cell>
          <cell r="B1467" t="str">
            <v>小型水库移民扶助基金对应专项债务收入安排的支出-基础设施建设和经济发展</v>
          </cell>
        </row>
        <row r="1468">
          <cell r="A1468">
            <v>2082999</v>
          </cell>
          <cell r="B1468" t="str">
            <v>小型水库移民扶助基金对应专项债务收入安排的支出-其他小型水库移民扶助基金对应专项债务收入安排的支出</v>
          </cell>
        </row>
        <row r="1469">
          <cell r="A1469">
            <v>21160</v>
          </cell>
          <cell r="B1469" t="str">
            <v>可再生能源电价附加收入安排的支出</v>
          </cell>
        </row>
        <row r="1470">
          <cell r="A1470">
            <v>2116001</v>
          </cell>
          <cell r="B1470" t="str">
            <v>可再生能源电价附加收入安排的支出-风力发电补助</v>
          </cell>
        </row>
        <row r="1471">
          <cell r="A1471">
            <v>2116002</v>
          </cell>
          <cell r="B1471" t="str">
            <v>可再生能源电价附加收入安排的支出-太阳能发电补助</v>
          </cell>
        </row>
        <row r="1472">
          <cell r="A1472">
            <v>2116003</v>
          </cell>
          <cell r="B1472" t="str">
            <v>可再生能源电价附加收入安排的支出-生物质能发电补助</v>
          </cell>
        </row>
        <row r="1473">
          <cell r="A1473">
            <v>2116099</v>
          </cell>
          <cell r="B1473" t="str">
            <v>可再生能源电价附加收入安排的支出-其他可再生能源电价附加收入安排的支出</v>
          </cell>
        </row>
        <row r="1474">
          <cell r="A1474">
            <v>21161</v>
          </cell>
          <cell r="B1474" t="str">
            <v>废弃电器电子产品处理基金支出</v>
          </cell>
        </row>
        <row r="1475">
          <cell r="A1475">
            <v>2116101</v>
          </cell>
          <cell r="B1475" t="str">
            <v>废弃电器电子产品处理基金支出-回收处理费用补贴</v>
          </cell>
        </row>
        <row r="1476">
          <cell r="A1476">
            <v>2116102</v>
          </cell>
          <cell r="B1476" t="str">
            <v>废弃电器电子产品处理基金支出-信息系统建设</v>
          </cell>
        </row>
        <row r="1477">
          <cell r="A1477">
            <v>2116103</v>
          </cell>
          <cell r="B1477" t="str">
            <v>废弃电器电子产品处理基金支出-基金征管经费</v>
          </cell>
        </row>
        <row r="1478">
          <cell r="A1478">
            <v>2116104</v>
          </cell>
          <cell r="B1478" t="str">
            <v>废弃电器电子产品处理基金支出-其他废弃电器电子产品处理基金支出</v>
          </cell>
        </row>
        <row r="1479">
          <cell r="A1479">
            <v>21208</v>
          </cell>
          <cell r="B1479" t="str">
            <v>国有土地使用权出让收入安排的支出</v>
          </cell>
        </row>
        <row r="1480">
          <cell r="A1480">
            <v>2120801</v>
          </cell>
          <cell r="B1480" t="str">
            <v>国有土地使用权出让收入安排的支出-征地和拆迁补偿支出</v>
          </cell>
        </row>
        <row r="1481">
          <cell r="A1481">
            <v>2120802</v>
          </cell>
          <cell r="B1481" t="str">
            <v>国有土地使用权出让收入安排的支出-土地开发支出</v>
          </cell>
        </row>
        <row r="1482">
          <cell r="A1482">
            <v>2120803</v>
          </cell>
          <cell r="B1482" t="str">
            <v>国有土地使用权出让收入安排的支出-城市建设支出</v>
          </cell>
        </row>
        <row r="1483">
          <cell r="A1483">
            <v>2120804</v>
          </cell>
          <cell r="B1483" t="str">
            <v>国有土地使用权出让收入安排的支出-农村基础设施建设支出</v>
          </cell>
        </row>
        <row r="1484">
          <cell r="A1484">
            <v>2120805</v>
          </cell>
          <cell r="B1484" t="str">
            <v>国有土地使用权出让收入安排的支出-补助被征地农民支出</v>
          </cell>
        </row>
        <row r="1485">
          <cell r="A1485">
            <v>2120806</v>
          </cell>
          <cell r="B1485" t="str">
            <v>国有土地使用权出让收入安排的支出-土地出让业务支出</v>
          </cell>
        </row>
        <row r="1486">
          <cell r="A1486">
            <v>2120807</v>
          </cell>
          <cell r="B1486" t="str">
            <v>国有土地使用权出让收入安排的支出-廉租住房支出</v>
          </cell>
        </row>
        <row r="1487">
          <cell r="A1487">
            <v>2120809</v>
          </cell>
          <cell r="B1487" t="str">
            <v>国有土地使用权出让收入安排的支出-支付破产或改制企业职工安置费</v>
          </cell>
        </row>
        <row r="1488">
          <cell r="A1488">
            <v>2120810</v>
          </cell>
          <cell r="B1488" t="str">
            <v>国有土地使用权出让收入安排的支出-棚户区改造支出</v>
          </cell>
        </row>
        <row r="1489">
          <cell r="A1489">
            <v>2120811</v>
          </cell>
          <cell r="B1489" t="str">
            <v>国有土地使用权出让收入安排的支出-公共租赁住房支出</v>
          </cell>
        </row>
        <row r="1490">
          <cell r="A1490">
            <v>2120813</v>
          </cell>
          <cell r="B1490" t="str">
            <v>国有土地使用权出让收入安排的支出-保障性住房租金补贴</v>
          </cell>
        </row>
        <row r="1491">
          <cell r="A1491">
            <v>2120899</v>
          </cell>
          <cell r="B1491" t="str">
            <v>国有土地使用权出让收入安排的支出-其他国有土地使用权出让收入安排的支出</v>
          </cell>
        </row>
        <row r="1492">
          <cell r="A1492">
            <v>21210</v>
          </cell>
          <cell r="B1492" t="str">
            <v>国有土地收益基金安排的支出</v>
          </cell>
        </row>
        <row r="1493">
          <cell r="A1493">
            <v>2121001</v>
          </cell>
          <cell r="B1493" t="str">
            <v>国有土地收益基金安排的支出-征地和拆迁补偿支出</v>
          </cell>
        </row>
        <row r="1494">
          <cell r="A1494">
            <v>2121002</v>
          </cell>
          <cell r="B1494" t="str">
            <v>国有土地收益基金安排的支出-土地开发支出</v>
          </cell>
        </row>
        <row r="1495">
          <cell r="A1495">
            <v>2121099</v>
          </cell>
          <cell r="B1495" t="str">
            <v>国有土地收益基金安排的支出-其他国有土地收益基金支出</v>
          </cell>
        </row>
        <row r="1496">
          <cell r="A1496">
            <v>21211</v>
          </cell>
          <cell r="B1496" t="str">
            <v>农业土地开发资金安排的支出</v>
          </cell>
        </row>
        <row r="1497">
          <cell r="A1497">
            <v>21213</v>
          </cell>
          <cell r="B1497" t="str">
            <v>城市基础设施配套费安排的支出</v>
          </cell>
        </row>
        <row r="1498">
          <cell r="A1498">
            <v>2121301</v>
          </cell>
          <cell r="B1498" t="str">
            <v>城市基础设施配套费安排的支出-城市公共设施</v>
          </cell>
        </row>
        <row r="1499">
          <cell r="A1499">
            <v>2121302</v>
          </cell>
          <cell r="B1499" t="str">
            <v>城市基础设施配套费安排的支出-城市环境卫生</v>
          </cell>
        </row>
        <row r="1500">
          <cell r="A1500">
            <v>2121303</v>
          </cell>
          <cell r="B1500" t="str">
            <v>城市基础设施配套费安排的支出-公有房屋</v>
          </cell>
        </row>
        <row r="1501">
          <cell r="A1501">
            <v>2121304</v>
          </cell>
          <cell r="B1501" t="str">
            <v>城市基础设施配套费安排的支出-城市防洪</v>
          </cell>
        </row>
        <row r="1502">
          <cell r="A1502">
            <v>2121399</v>
          </cell>
          <cell r="B1502" t="str">
            <v>城市基础设施配套费安排的支出-其他城市基础设施配套费安排的支出</v>
          </cell>
        </row>
        <row r="1503">
          <cell r="A1503">
            <v>21214</v>
          </cell>
          <cell r="B1503" t="str">
            <v>污水处理费安排的支出</v>
          </cell>
        </row>
        <row r="1504">
          <cell r="A1504">
            <v>2121401</v>
          </cell>
          <cell r="B1504" t="str">
            <v>污水处理费安排的支出-污水处理设施建设和运营</v>
          </cell>
        </row>
        <row r="1505">
          <cell r="A1505">
            <v>2121402</v>
          </cell>
          <cell r="B1505" t="str">
            <v>污水处理费安排的支出-代征手续费</v>
          </cell>
        </row>
        <row r="1506">
          <cell r="A1506">
            <v>2121499</v>
          </cell>
          <cell r="B1506" t="str">
            <v>污水处理费安排的支出-其他污水处理费安排的支出</v>
          </cell>
        </row>
        <row r="1507">
          <cell r="A1507">
            <v>21215</v>
          </cell>
          <cell r="B1507" t="str">
            <v>土地储备专项债券收入安排的支出</v>
          </cell>
        </row>
        <row r="1508">
          <cell r="A1508">
            <v>2121501</v>
          </cell>
          <cell r="B1508" t="str">
            <v>土地储备专项债券收入安排的支出-征地和拆迁补偿支出</v>
          </cell>
        </row>
        <row r="1509">
          <cell r="A1509">
            <v>2121502</v>
          </cell>
          <cell r="B1509" t="str">
            <v>土地储备专项债券收入安排的支出-土地开发支出</v>
          </cell>
        </row>
        <row r="1510">
          <cell r="A1510">
            <v>2121599</v>
          </cell>
          <cell r="B1510" t="str">
            <v>土地储备专项债券收入安排的支出-其他土地储备专项债券收入安排的支出</v>
          </cell>
        </row>
        <row r="1511">
          <cell r="A1511">
            <v>21216</v>
          </cell>
          <cell r="B1511" t="str">
            <v>棚户区改造专项债券收入安排的支出</v>
          </cell>
        </row>
        <row r="1512">
          <cell r="A1512">
            <v>2121601</v>
          </cell>
          <cell r="B1512" t="str">
            <v>棚户区改造专项债券收入安排的支出-征地和拆迁补偿支出</v>
          </cell>
        </row>
        <row r="1513">
          <cell r="A1513">
            <v>2121602</v>
          </cell>
          <cell r="B1513" t="str">
            <v>棚户区改造专项债券收入安排的支出-土地开发支出</v>
          </cell>
        </row>
        <row r="1514">
          <cell r="A1514">
            <v>2121699</v>
          </cell>
          <cell r="B1514" t="str">
            <v>棚户区改造专项债券收入安排的支出-其他棚户区改造专项债券收入安排的支出</v>
          </cell>
        </row>
        <row r="1515">
          <cell r="A1515">
            <v>21217</v>
          </cell>
          <cell r="B1515" t="str">
            <v>城市基础设施配套费对应专项债务收入安排的支出</v>
          </cell>
        </row>
        <row r="1516">
          <cell r="A1516">
            <v>2121701</v>
          </cell>
          <cell r="B1516" t="str">
            <v>城市基础设施配套费对应专项债务收入安排的支出-城市公共设施</v>
          </cell>
        </row>
        <row r="1517">
          <cell r="A1517">
            <v>2121702</v>
          </cell>
          <cell r="B1517" t="str">
            <v>城市基础设施配套费对应专项债务收入安排的支出-城市环境卫生</v>
          </cell>
        </row>
        <row r="1518">
          <cell r="A1518">
            <v>2121703</v>
          </cell>
          <cell r="B1518" t="str">
            <v>城市基础设施配套费对应专项债务收入安排的支出-公有房屋</v>
          </cell>
        </row>
        <row r="1519">
          <cell r="A1519">
            <v>2121704</v>
          </cell>
          <cell r="B1519" t="str">
            <v>城市基础设施配套费对应专项债务收入安排的支出-城市防洪</v>
          </cell>
        </row>
        <row r="1520">
          <cell r="A1520">
            <v>2121799</v>
          </cell>
          <cell r="B1520" t="str">
            <v>城市基础设施配套费对应专项债务收入安排的支出-其他城市基础设施配套费对应专项债务收入安排的支出</v>
          </cell>
        </row>
        <row r="1521">
          <cell r="A1521">
            <v>21218</v>
          </cell>
          <cell r="B1521" t="str">
            <v>污水处理费对应专项债务收入安排的支出</v>
          </cell>
        </row>
        <row r="1522">
          <cell r="A1522">
            <v>2121801</v>
          </cell>
          <cell r="B1522" t="str">
            <v>污水处理费对应专项债务收入安排的支出-污水处理设施建设和运营</v>
          </cell>
        </row>
        <row r="1523">
          <cell r="A1523">
            <v>2121899</v>
          </cell>
          <cell r="B1523" t="str">
            <v>污水处理费对应专项债务收入安排的支出-其他污水处理费对应专项债务收入安排的支出</v>
          </cell>
        </row>
        <row r="1524">
          <cell r="A1524">
            <v>21219</v>
          </cell>
          <cell r="B1524" t="str">
            <v>国有土地使用权出让收入对应专项债务收入安排的支出</v>
          </cell>
        </row>
        <row r="1525">
          <cell r="A1525">
            <v>2121901</v>
          </cell>
          <cell r="B1525" t="str">
            <v>国有土地使用权出让收入对应专项债务收入安排的支出-征地和拆迁补偿支出</v>
          </cell>
        </row>
        <row r="1526">
          <cell r="A1526">
            <v>2121902</v>
          </cell>
          <cell r="B1526" t="str">
            <v>国有土地使用权出让收入对应专项债务收入安排的支出-土地开发支出</v>
          </cell>
        </row>
        <row r="1527">
          <cell r="A1527">
            <v>2121903</v>
          </cell>
          <cell r="B1527" t="str">
            <v>国有土地使用权出让收入对应专项债务收入安排的支出-城市建设支出</v>
          </cell>
        </row>
        <row r="1528">
          <cell r="A1528">
            <v>2121904</v>
          </cell>
          <cell r="B1528" t="str">
            <v>国有土地使用权出让收入对应专项债务收入安排的支出-农村基础设施建设支出</v>
          </cell>
        </row>
        <row r="1529">
          <cell r="A1529">
            <v>2121905</v>
          </cell>
          <cell r="B1529" t="str">
            <v>国有土地使用权出让收入对应专项债务收入安排的支出-廉租住房支出</v>
          </cell>
        </row>
        <row r="1530">
          <cell r="A1530">
            <v>2121906</v>
          </cell>
          <cell r="B1530" t="str">
            <v>国有土地使用权出让收入对应专项债务收入安排的支出-棚户区改造支出</v>
          </cell>
        </row>
        <row r="1531">
          <cell r="A1531">
            <v>2121907</v>
          </cell>
          <cell r="B1531" t="str">
            <v>国有土地使用权出让收入对应专项债务收入安排的支出-公共租赁住房支出</v>
          </cell>
        </row>
        <row r="1532">
          <cell r="A1532">
            <v>2121999</v>
          </cell>
          <cell r="B1532" t="str">
            <v>国有土地使用权出让收入对应专项债务收入安排的支出-其他国有土地使用权出让收入对应专项债务收入安排的支出</v>
          </cell>
        </row>
        <row r="1533">
          <cell r="A1533">
            <v>21366</v>
          </cell>
          <cell r="B1533" t="str">
            <v>大中型水库库区基金安排的支出</v>
          </cell>
        </row>
        <row r="1534">
          <cell r="A1534">
            <v>2136601</v>
          </cell>
          <cell r="B1534" t="str">
            <v>大中型水库库区基金及安排的支出-基础设施建设和经济发展</v>
          </cell>
        </row>
        <row r="1535">
          <cell r="A1535">
            <v>2136602</v>
          </cell>
          <cell r="B1535" t="str">
            <v>大中型水库库区基金及安排的支出-解决移民遗留问题</v>
          </cell>
        </row>
        <row r="1536">
          <cell r="A1536">
            <v>2136603</v>
          </cell>
          <cell r="B1536" t="str">
            <v>大中型水库库区基金及安排的支出-库区防护工程维护</v>
          </cell>
        </row>
        <row r="1537">
          <cell r="A1537">
            <v>2136699</v>
          </cell>
          <cell r="B1537" t="str">
            <v>大中型水库库区基金及安排的支出-其他大中型水库库区基金支出</v>
          </cell>
        </row>
        <row r="1538">
          <cell r="A1538">
            <v>21367</v>
          </cell>
          <cell r="B1538" t="str">
            <v>三峡水库库区基金支出</v>
          </cell>
        </row>
        <row r="1539">
          <cell r="A1539">
            <v>2136701</v>
          </cell>
          <cell r="B1539" t="str">
            <v>三峡水库库区基金支出-基础设施建设和经济发展</v>
          </cell>
        </row>
        <row r="1540">
          <cell r="A1540">
            <v>2136702</v>
          </cell>
          <cell r="B1540" t="str">
            <v>三峡水库库区基金支出-解决移民遗留问题</v>
          </cell>
        </row>
        <row r="1541">
          <cell r="A1541">
            <v>2136703</v>
          </cell>
          <cell r="B1541" t="str">
            <v>三峡水库库区基金支出-库区维护和管理</v>
          </cell>
        </row>
        <row r="1542">
          <cell r="A1542">
            <v>2136799</v>
          </cell>
          <cell r="B1542" t="str">
            <v>三峡水库库区基金支出-其他三峡水库库区基金支出</v>
          </cell>
        </row>
        <row r="1543">
          <cell r="A1543">
            <v>21369</v>
          </cell>
          <cell r="B1543" t="str">
            <v>国家重大水利工程建设基金安排的支出</v>
          </cell>
        </row>
        <row r="1544">
          <cell r="A1544">
            <v>2136901</v>
          </cell>
          <cell r="B1544" t="str">
            <v>国家重大水利工程建设基金安排的支出-南水北调工程建设</v>
          </cell>
        </row>
        <row r="1545">
          <cell r="A1545">
            <v>2136902</v>
          </cell>
          <cell r="B1545" t="str">
            <v>国家重大水利工程建设基金安排的支出-三峡后续工作</v>
          </cell>
        </row>
        <row r="1546">
          <cell r="A1546">
            <v>2136903</v>
          </cell>
          <cell r="B1546" t="str">
            <v>国家重大水利工程建设基金安排的支出-地方重大水利工程建设</v>
          </cell>
        </row>
        <row r="1547">
          <cell r="A1547">
            <v>2136999</v>
          </cell>
          <cell r="B1547" t="str">
            <v>国家重大水利工程建设基金安排的支出-其他重大水利工程建设基金支出</v>
          </cell>
        </row>
        <row r="1548">
          <cell r="A1548">
            <v>21370</v>
          </cell>
          <cell r="B1548" t="str">
            <v>大中型水库库区基金对应专项债务收入安排的支出</v>
          </cell>
        </row>
        <row r="1549">
          <cell r="A1549">
            <v>2137001</v>
          </cell>
          <cell r="B1549" t="str">
            <v>大中型水库库区基金对应专项债务收入安排的支出-基础设施建设和经济发展</v>
          </cell>
        </row>
        <row r="1550">
          <cell r="A1550">
            <v>2137099</v>
          </cell>
          <cell r="B1550" t="str">
            <v>大中型水库库区基金对应专项债务收入安排的支出-其他大中型水库库区基金对应专项债务收入安排的支出</v>
          </cell>
        </row>
        <row r="1551">
          <cell r="A1551">
            <v>21371</v>
          </cell>
          <cell r="B1551" t="str">
            <v>国家重大水利工程建设基金对应专项债务收入安排的支出</v>
          </cell>
        </row>
        <row r="1552">
          <cell r="A1552">
            <v>2137101</v>
          </cell>
          <cell r="B1552" t="str">
            <v>国家重大水利工程建设基金对应专项债务收入安排的支出-南水北调工程建设</v>
          </cell>
        </row>
        <row r="1553">
          <cell r="A1553">
            <v>2137102</v>
          </cell>
          <cell r="B1553" t="str">
            <v>国家重大水利工程建设基金对应专项债务收入安排的支出-三峡工程后续工作</v>
          </cell>
        </row>
        <row r="1554">
          <cell r="A1554">
            <v>2137103</v>
          </cell>
          <cell r="B1554" t="str">
            <v>国家重大水利工程建设基金对应专项债务收入安排的支出-地方重大水利工程建设</v>
          </cell>
        </row>
        <row r="1555">
          <cell r="A1555">
            <v>2137199</v>
          </cell>
          <cell r="B1555" t="str">
            <v>国家重大水利工程建设基金对应专项债务收入安排的支出-其他重大水利工程建设基金对应专项债务收入支出</v>
          </cell>
        </row>
        <row r="1556">
          <cell r="A1556">
            <v>21460</v>
          </cell>
          <cell r="B1556" t="str">
            <v>海南省高等级公路车辆通行附加费安排的支出</v>
          </cell>
        </row>
        <row r="1557">
          <cell r="A1557">
            <v>2146001</v>
          </cell>
          <cell r="B1557" t="str">
            <v>海南省高等级公路车辆通行附加费安排的支出-公路建设</v>
          </cell>
        </row>
        <row r="1558">
          <cell r="A1558">
            <v>2146002</v>
          </cell>
          <cell r="B1558" t="str">
            <v>海南省高等级公路车辆通行附加费安排的支出-公路养护</v>
          </cell>
        </row>
        <row r="1559">
          <cell r="A1559">
            <v>2146003</v>
          </cell>
          <cell r="B1559" t="str">
            <v>海南省高等级公路车辆通行附加费安排的支出-公路还贷</v>
          </cell>
        </row>
        <row r="1560">
          <cell r="A1560">
            <v>2146099</v>
          </cell>
          <cell r="B1560" t="str">
            <v>海南省高等级公路车辆通行附加费安排的支出-其他海南省高等级公路车辆通行附加费安排的支出</v>
          </cell>
        </row>
        <row r="1561">
          <cell r="A1561">
            <v>21462</v>
          </cell>
          <cell r="B1561" t="str">
            <v>车辆通行费安排的支出</v>
          </cell>
        </row>
        <row r="1562">
          <cell r="A1562">
            <v>2146201</v>
          </cell>
          <cell r="B1562" t="str">
            <v>车辆通行费安排的支出-公路还贷</v>
          </cell>
        </row>
        <row r="1563">
          <cell r="A1563">
            <v>2146202</v>
          </cell>
          <cell r="B1563" t="str">
            <v>车辆通行费安排的支出-政府还贷公路养护</v>
          </cell>
        </row>
        <row r="1564">
          <cell r="A1564">
            <v>2146203</v>
          </cell>
          <cell r="B1564" t="str">
            <v>车辆通行费安排的支出-政府还贷公路管理</v>
          </cell>
        </row>
        <row r="1565">
          <cell r="A1565">
            <v>2146299</v>
          </cell>
          <cell r="B1565" t="str">
            <v>车辆通行费安排的支出-其他车辆通行费安排的支出</v>
          </cell>
        </row>
        <row r="1566">
          <cell r="A1566">
            <v>21463</v>
          </cell>
          <cell r="B1566" t="str">
            <v>港口建设费安排的支出</v>
          </cell>
        </row>
        <row r="1567">
          <cell r="A1567">
            <v>2146301</v>
          </cell>
          <cell r="B1567" t="str">
            <v>港口建设费安排的支出-港口设施</v>
          </cell>
        </row>
        <row r="1568">
          <cell r="A1568">
            <v>2146302</v>
          </cell>
          <cell r="B1568" t="str">
            <v>港口建设费安排的支出-航道建设和维护</v>
          </cell>
        </row>
        <row r="1569">
          <cell r="A1569">
            <v>2146303</v>
          </cell>
          <cell r="B1569" t="str">
            <v>港口建设费安排的支出-航运保障系统建设</v>
          </cell>
        </row>
        <row r="1570">
          <cell r="A1570">
            <v>2146399</v>
          </cell>
          <cell r="B1570" t="str">
            <v>港口建设费安排的支出-其他港口建设费安排的支出</v>
          </cell>
        </row>
        <row r="1571">
          <cell r="A1571">
            <v>21464</v>
          </cell>
          <cell r="B1571" t="str">
            <v>铁路建设基金支出</v>
          </cell>
        </row>
        <row r="1572">
          <cell r="A1572">
            <v>2146401</v>
          </cell>
          <cell r="B1572" t="str">
            <v>铁路建设基金支出-铁路建设投资</v>
          </cell>
        </row>
        <row r="1573">
          <cell r="A1573">
            <v>2146402</v>
          </cell>
          <cell r="B1573" t="str">
            <v>铁路建设基金支出-购置铁路机车车辆</v>
          </cell>
        </row>
        <row r="1574">
          <cell r="A1574">
            <v>2146403</v>
          </cell>
          <cell r="B1574" t="str">
            <v>铁路建设基金支出-铁路还贷</v>
          </cell>
        </row>
        <row r="1575">
          <cell r="A1575">
            <v>2146404</v>
          </cell>
          <cell r="B1575" t="str">
            <v>铁路建设基金支出-建设项目铺底资金</v>
          </cell>
        </row>
        <row r="1576">
          <cell r="A1576">
            <v>2146405</v>
          </cell>
          <cell r="B1576" t="str">
            <v>铁路建设基金支出-勘测设计</v>
          </cell>
        </row>
        <row r="1577">
          <cell r="A1577">
            <v>2146406</v>
          </cell>
          <cell r="B1577" t="str">
            <v>铁路建设基金支出-注册资本金</v>
          </cell>
        </row>
        <row r="1578">
          <cell r="A1578">
            <v>2146407</v>
          </cell>
          <cell r="B1578" t="str">
            <v>铁路建设基金支出-周转资金</v>
          </cell>
        </row>
        <row r="1579">
          <cell r="A1579">
            <v>2146499</v>
          </cell>
          <cell r="B1579" t="str">
            <v>铁路建设基金支出-其他铁路建设基金支出</v>
          </cell>
        </row>
        <row r="1580">
          <cell r="A1580">
            <v>21468</v>
          </cell>
          <cell r="B1580" t="str">
            <v>船舶油污损害赔偿基金支出</v>
          </cell>
        </row>
        <row r="1581">
          <cell r="A1581">
            <v>2146801</v>
          </cell>
          <cell r="B1581" t="str">
            <v>船舶油污损害赔偿基金支出-应急处置费用</v>
          </cell>
        </row>
        <row r="1582">
          <cell r="A1582">
            <v>2146802</v>
          </cell>
          <cell r="B1582" t="str">
            <v>船舶油污损害赔偿基金支出-控制清除污染</v>
          </cell>
        </row>
        <row r="1583">
          <cell r="A1583">
            <v>2146803</v>
          </cell>
          <cell r="B1583" t="str">
            <v>船舶油污损害赔偿基金支出-损失补偿</v>
          </cell>
        </row>
        <row r="1584">
          <cell r="A1584">
            <v>2146804</v>
          </cell>
          <cell r="B1584" t="str">
            <v>船舶油污损害赔偿基金支出-生态恢复</v>
          </cell>
        </row>
        <row r="1585">
          <cell r="A1585">
            <v>2146805</v>
          </cell>
          <cell r="B1585" t="str">
            <v>船舶油污损害赔偿基金支出-监视监测</v>
          </cell>
        </row>
        <row r="1586">
          <cell r="A1586">
            <v>2146899</v>
          </cell>
          <cell r="B1586" t="str">
            <v>船舶油污损害赔偿基金支出-其他船舶油污损害赔偿基金支出</v>
          </cell>
        </row>
        <row r="1587">
          <cell r="A1587">
            <v>21469</v>
          </cell>
          <cell r="B1587" t="str">
            <v>民航发展基金支出</v>
          </cell>
        </row>
        <row r="1588">
          <cell r="A1588">
            <v>2146901</v>
          </cell>
          <cell r="B1588" t="str">
            <v>民航发展基金支出-民航机场建设</v>
          </cell>
        </row>
        <row r="1589">
          <cell r="A1589">
            <v>2146902</v>
          </cell>
          <cell r="B1589" t="str">
            <v>民航发展基金支出-空管系统建设</v>
          </cell>
        </row>
        <row r="1590">
          <cell r="A1590">
            <v>2146903</v>
          </cell>
          <cell r="B1590" t="str">
            <v>民航发展基金支出-民航安全</v>
          </cell>
        </row>
        <row r="1591">
          <cell r="A1591">
            <v>2146904</v>
          </cell>
          <cell r="B1591" t="str">
            <v>民航发展基金支出-航线和机场补贴</v>
          </cell>
        </row>
        <row r="1592">
          <cell r="A1592">
            <v>2146906</v>
          </cell>
          <cell r="B1592" t="str">
            <v>民航发展基金支出-民航节能减排</v>
          </cell>
        </row>
        <row r="1593">
          <cell r="A1593">
            <v>2146907</v>
          </cell>
          <cell r="B1593" t="str">
            <v>民航发展基金支出-通用航空发展</v>
          </cell>
        </row>
        <row r="1594">
          <cell r="A1594">
            <v>2146908</v>
          </cell>
          <cell r="B1594" t="str">
            <v>民航发展基金支出-征管经费</v>
          </cell>
        </row>
        <row r="1595">
          <cell r="A1595">
            <v>2146999</v>
          </cell>
          <cell r="B1595" t="str">
            <v>民航发展基金支出-其他民航发展基金支出</v>
          </cell>
        </row>
        <row r="1596">
          <cell r="A1596">
            <v>21470</v>
          </cell>
          <cell r="B1596" t="str">
            <v>海南省高等级公路车辆通行附加费对应专项债务收入安排的支出</v>
          </cell>
        </row>
        <row r="1597">
          <cell r="A1597">
            <v>2147001</v>
          </cell>
          <cell r="B1597" t="str">
            <v>海南省高等级公路车辆通行附加费对应专项债务收入安排的支出-公路建设</v>
          </cell>
        </row>
        <row r="1598">
          <cell r="A1598">
            <v>2147099</v>
          </cell>
          <cell r="B1598" t="str">
            <v>海南省高等级公路车辆通行附加费对应专项债务收入安排的支出-其他海南省高等级公路车辆通行附加费对应专项债务收入安排的支出</v>
          </cell>
        </row>
        <row r="1599">
          <cell r="A1599">
            <v>21471</v>
          </cell>
          <cell r="B1599" t="str">
            <v>政府收费公路专项债券收入安排的支出</v>
          </cell>
        </row>
        <row r="1600">
          <cell r="A1600">
            <v>2147101</v>
          </cell>
          <cell r="B1600" t="str">
            <v>政府收费公路专项债券收入安排的支出-公路建设</v>
          </cell>
        </row>
        <row r="1601">
          <cell r="A1601">
            <v>2147199</v>
          </cell>
          <cell r="B1601" t="str">
            <v>政府收费公路专项债券收入安排的支出-其他政府收费公路专项债券收入安排的支出</v>
          </cell>
        </row>
        <row r="1602">
          <cell r="A1602">
            <v>21472</v>
          </cell>
          <cell r="B1602" t="str">
            <v>车辆通行费对应专项债务收入安排的支出</v>
          </cell>
        </row>
        <row r="1603">
          <cell r="A1603">
            <v>21473</v>
          </cell>
          <cell r="B1603" t="str">
            <v>港口建设费对应专项债务收入安排的支出</v>
          </cell>
        </row>
        <row r="1604">
          <cell r="A1604">
            <v>2147301</v>
          </cell>
          <cell r="B1604" t="str">
            <v>港口建设费对应专项债务收入安排的支出-港口设施</v>
          </cell>
        </row>
        <row r="1605">
          <cell r="A1605">
            <v>2147303</v>
          </cell>
          <cell r="B1605" t="str">
            <v>港口建设费对应专项债务收入安排的支出-航运保障系统建设</v>
          </cell>
        </row>
        <row r="1606">
          <cell r="A1606">
            <v>2147399</v>
          </cell>
          <cell r="B1606" t="str">
            <v>港口建设费对应专项债务收入安排的支出-其他港口建设费对应专项债务收入安排的支出</v>
          </cell>
        </row>
        <row r="1607">
          <cell r="A1607">
            <v>21562</v>
          </cell>
          <cell r="B1607" t="str">
            <v>农网还贷资金支出</v>
          </cell>
        </row>
        <row r="1608">
          <cell r="A1608">
            <v>2156201</v>
          </cell>
          <cell r="B1608" t="str">
            <v>农网还贷资金支出-中央农网还贷资金支出</v>
          </cell>
        </row>
        <row r="1609">
          <cell r="A1609">
            <v>2156202</v>
          </cell>
          <cell r="B1609" t="str">
            <v>农网还贷资金支出-地方农网还贷资金支出</v>
          </cell>
        </row>
        <row r="1610">
          <cell r="A1610">
            <v>2156299</v>
          </cell>
          <cell r="B1610" t="str">
            <v>农网还贷资金支出-其他农网还贷资金支出</v>
          </cell>
        </row>
        <row r="1611">
          <cell r="A1611">
            <v>21704</v>
          </cell>
          <cell r="B1611" t="str">
            <v>金融调控支出</v>
          </cell>
        </row>
        <row r="1612">
          <cell r="A1612">
            <v>2170402</v>
          </cell>
          <cell r="B1612" t="str">
            <v>金融调控支出-中央特别国债经营基金支出</v>
          </cell>
        </row>
        <row r="1613">
          <cell r="A1613">
            <v>2170403</v>
          </cell>
          <cell r="B1613" t="str">
            <v>金融调控支出-中央特别国债经营基金财务支出</v>
          </cell>
        </row>
        <row r="1614">
          <cell r="A1614">
            <v>223</v>
          </cell>
          <cell r="B1614" t="str">
            <v>国有资本经营预算支出</v>
          </cell>
        </row>
        <row r="1615">
          <cell r="A1615">
            <v>22301</v>
          </cell>
          <cell r="B1615" t="str">
            <v>解决历史遗留问题及改革成本支出</v>
          </cell>
        </row>
        <row r="1616">
          <cell r="A1616">
            <v>2230101</v>
          </cell>
          <cell r="B1616" t="str">
            <v>解决历史遗留问题及改革成本支出-厂办大集体改革支出</v>
          </cell>
        </row>
        <row r="1617">
          <cell r="A1617">
            <v>2230102</v>
          </cell>
          <cell r="B1617" t="str">
            <v>解决历史遗留问题及改革成本支出-“三供一业”移交补助支出</v>
          </cell>
        </row>
        <row r="1618">
          <cell r="A1618">
            <v>2230103</v>
          </cell>
          <cell r="B1618" t="str">
            <v>解决历史遗留问题及改革成本支出-国有企业办职教幼教补助支出</v>
          </cell>
        </row>
        <row r="1619">
          <cell r="A1619">
            <v>2230104</v>
          </cell>
          <cell r="B1619" t="str">
            <v>解决历史遗留问题及改革成本支出-国有企业办公共服务机构移交补助支出</v>
          </cell>
        </row>
        <row r="1620">
          <cell r="A1620">
            <v>2230105</v>
          </cell>
          <cell r="B1620" t="str">
            <v>解决历史遗留问题及改革成本支出-国有企业退休人员社会化管理补助支出</v>
          </cell>
        </row>
        <row r="1621">
          <cell r="A1621">
            <v>2230106</v>
          </cell>
          <cell r="B1621" t="str">
            <v>解决历史遗留问题及改革成本支出-国有企业棚户区改造支出</v>
          </cell>
        </row>
        <row r="1622">
          <cell r="A1622">
            <v>2230107</v>
          </cell>
          <cell r="B1622" t="str">
            <v>解决历史遗留问题及改革成本支出-国有企业改革成本支出</v>
          </cell>
        </row>
        <row r="1623">
          <cell r="A1623">
            <v>2230108</v>
          </cell>
          <cell r="B1623" t="str">
            <v>解决历史遗留问题及改革成本支出-离休干部医药费补助支出</v>
          </cell>
        </row>
        <row r="1624">
          <cell r="A1624">
            <v>2230199</v>
          </cell>
          <cell r="B1624" t="str">
            <v>解决历史遗留问题及改革成本支出-其他解决历史遗留问题及改革成本支出</v>
          </cell>
        </row>
        <row r="1625">
          <cell r="A1625">
            <v>22302</v>
          </cell>
          <cell r="B1625" t="str">
            <v>国有企业资本金注入</v>
          </cell>
        </row>
        <row r="1626">
          <cell r="A1626">
            <v>2230201</v>
          </cell>
          <cell r="B1626" t="str">
            <v>国有企业资本金注入-国有经济结构调整支出</v>
          </cell>
        </row>
        <row r="1627">
          <cell r="A1627">
            <v>2230202</v>
          </cell>
          <cell r="B1627" t="str">
            <v>国有企业资本金注入-公益性设施投资支出</v>
          </cell>
        </row>
        <row r="1628">
          <cell r="A1628">
            <v>2230203</v>
          </cell>
          <cell r="B1628" t="str">
            <v>国有企业资本金注入-前瞻性战略性产业发展支出</v>
          </cell>
        </row>
        <row r="1629">
          <cell r="A1629">
            <v>2230204</v>
          </cell>
          <cell r="B1629" t="str">
            <v>国有企业资本金注入-生态环境保护支出</v>
          </cell>
        </row>
        <row r="1630">
          <cell r="A1630">
            <v>2230205</v>
          </cell>
          <cell r="B1630" t="str">
            <v>国有企业资本金注入-支持科技进步支出</v>
          </cell>
        </row>
        <row r="1631">
          <cell r="A1631">
            <v>2230206</v>
          </cell>
          <cell r="B1631" t="str">
            <v>国有企业资本金注入-保障国家经济安全支出</v>
          </cell>
        </row>
        <row r="1632">
          <cell r="A1632">
            <v>2230207</v>
          </cell>
          <cell r="B1632" t="str">
            <v>国有企业资本金注入-对外投资合作支出</v>
          </cell>
        </row>
        <row r="1633">
          <cell r="A1633">
            <v>2230299</v>
          </cell>
          <cell r="B1633" t="str">
            <v>国有企业资本金注入-其他国有企业资本金注入</v>
          </cell>
        </row>
        <row r="1634">
          <cell r="A1634">
            <v>22303</v>
          </cell>
          <cell r="B1634" t="str">
            <v>国有企业政策性补贴</v>
          </cell>
        </row>
        <row r="1635">
          <cell r="A1635">
            <v>2230301</v>
          </cell>
          <cell r="B1635" t="str">
            <v>国有企业政策性补贴-国有企业政策性补贴</v>
          </cell>
        </row>
        <row r="1636">
          <cell r="A1636">
            <v>22304</v>
          </cell>
          <cell r="B1636" t="str">
            <v>金融国有资本经营预算支出</v>
          </cell>
        </row>
        <row r="1637">
          <cell r="A1637">
            <v>2230401</v>
          </cell>
          <cell r="B1637" t="str">
            <v>金融国有资本经营预算支出-资本性支出</v>
          </cell>
        </row>
        <row r="1638">
          <cell r="A1638">
            <v>2230402</v>
          </cell>
          <cell r="B1638" t="str">
            <v>金融国有资本经营预算支出-改革性支出</v>
          </cell>
        </row>
        <row r="1639">
          <cell r="A1639">
            <v>2230499</v>
          </cell>
          <cell r="B1639" t="str">
            <v>金融国有资本经营预算支出-其他金融国有资本经营预算支出</v>
          </cell>
        </row>
        <row r="1640">
          <cell r="A1640">
            <v>22399</v>
          </cell>
          <cell r="B1640" t="str">
            <v>其他国有资本经营预算支出</v>
          </cell>
        </row>
        <row r="1641">
          <cell r="A1641">
            <v>2239901</v>
          </cell>
          <cell r="B1641" t="str">
            <v>其他国有资本经营预算支出-其他国有资本经营预算支出</v>
          </cell>
        </row>
        <row r="1642">
          <cell r="A1642">
            <v>230</v>
          </cell>
          <cell r="B1642" t="str">
            <v>转移性支出</v>
          </cell>
        </row>
        <row r="1643">
          <cell r="A1643">
            <v>23005</v>
          </cell>
          <cell r="B1643" t="str">
            <v>国有资本经营预算转移支付</v>
          </cell>
        </row>
        <row r="1644">
          <cell r="A1644">
            <v>2300501</v>
          </cell>
          <cell r="B1644" t="str">
            <v>国有资本经营预算转移支付-国有资本经营预算转移支付支出</v>
          </cell>
        </row>
        <row r="1645">
          <cell r="A1645">
            <v>2300502</v>
          </cell>
          <cell r="B1645" t="str">
            <v>国有资本经营预算转移支付-国有资本经营预算上解支出</v>
          </cell>
        </row>
        <row r="1646">
          <cell r="A1646">
            <v>23008</v>
          </cell>
          <cell r="B1646" t="str">
            <v>调出资金</v>
          </cell>
        </row>
        <row r="1647">
          <cell r="A1647">
            <v>2300803</v>
          </cell>
          <cell r="B1647" t="str">
            <v>调出资金-国有资本经营预算调出资金</v>
          </cell>
        </row>
        <row r="1648">
          <cell r="A1648">
            <v>22904</v>
          </cell>
          <cell r="B1648" t="str">
            <v>其他政府性基金及对应专项债务收入安排的支出</v>
          </cell>
        </row>
        <row r="1649">
          <cell r="A1649">
            <v>2290401</v>
          </cell>
          <cell r="B1649" t="str">
            <v>其他政府性基金及对应专项债务收入安排的支出-其他政府性基金安排的支出</v>
          </cell>
        </row>
        <row r="1650">
          <cell r="A1650">
            <v>2290402</v>
          </cell>
          <cell r="B1650" t="str">
            <v>其他政府性基金及对应专项债务收入安排的支出-其他地方自行试点项目收益专项债券收入安排的支出</v>
          </cell>
        </row>
        <row r="1651">
          <cell r="A1651">
            <v>2290403</v>
          </cell>
          <cell r="B1651" t="str">
            <v>其他政府性基金及对应专项债务收入安排的支出-其他政府性基金债务收入安排的支出</v>
          </cell>
        </row>
        <row r="1652">
          <cell r="A1652">
            <v>22908</v>
          </cell>
          <cell r="B1652" t="str">
            <v>彩票发行销售机构业务费安排的支出</v>
          </cell>
        </row>
        <row r="1653">
          <cell r="A1653">
            <v>2290802</v>
          </cell>
          <cell r="B1653" t="str">
            <v>彩票发行销售机构业务费安排的支出-福利彩票发行机构的业务费支出</v>
          </cell>
        </row>
        <row r="1654">
          <cell r="A1654">
            <v>2290803</v>
          </cell>
          <cell r="B1654" t="str">
            <v>彩票发行销售机构业务费安排的支出-体育彩票发行机构的业务费支出</v>
          </cell>
        </row>
        <row r="1655">
          <cell r="A1655">
            <v>2290804</v>
          </cell>
          <cell r="B1655" t="str">
            <v>彩票发行销售机构业务费安排的支出-福利彩票销售机构的业务费支出</v>
          </cell>
        </row>
        <row r="1656">
          <cell r="A1656">
            <v>2290805</v>
          </cell>
          <cell r="B1656" t="str">
            <v>彩票发行销售机构业务费安排的支出-体育彩票销售机构的业务费支出</v>
          </cell>
        </row>
        <row r="1657">
          <cell r="A1657">
            <v>2290806</v>
          </cell>
          <cell r="B1657" t="str">
            <v>彩票发行销售机构业务费安排的支出-彩票兑奖周转金支出</v>
          </cell>
        </row>
        <row r="1658">
          <cell r="A1658">
            <v>2290807</v>
          </cell>
          <cell r="B1658" t="str">
            <v>彩票发行销售机构业务费安排的支出-彩票发行销售风险基金支出</v>
          </cell>
        </row>
        <row r="1659">
          <cell r="A1659">
            <v>2290808</v>
          </cell>
          <cell r="B1659" t="str">
            <v>彩票发行销售机构业务费安排的支出-彩票市场调控资金支出</v>
          </cell>
        </row>
        <row r="1660">
          <cell r="A1660">
            <v>2290899</v>
          </cell>
          <cell r="B1660" t="str">
            <v>彩票发行销售机构业务费安排的支出-其他彩票发行销售机构业务费安排的支出</v>
          </cell>
        </row>
        <row r="1661">
          <cell r="A1661">
            <v>22960</v>
          </cell>
          <cell r="B1661" t="str">
            <v>彩票公益金安排的支出</v>
          </cell>
        </row>
        <row r="1662">
          <cell r="A1662">
            <v>2296001</v>
          </cell>
          <cell r="B1662" t="str">
            <v>彩票公益金安排的支出-用于补充全国社会保障基金的彩票公益金支出</v>
          </cell>
        </row>
        <row r="1663">
          <cell r="A1663">
            <v>2296002</v>
          </cell>
          <cell r="B1663" t="str">
            <v>彩票公益金安排的支出-用于社会福利的彩票公益金支出</v>
          </cell>
        </row>
        <row r="1664">
          <cell r="A1664">
            <v>2296003</v>
          </cell>
          <cell r="B1664" t="str">
            <v>彩票公益金安排的支出-用于体育事业的彩票公益金支出</v>
          </cell>
        </row>
        <row r="1665">
          <cell r="A1665">
            <v>2296004</v>
          </cell>
          <cell r="B1665" t="str">
            <v>彩票公益金安排的支出-用于教育事业的彩票公益金支出</v>
          </cell>
        </row>
        <row r="1666">
          <cell r="A1666">
            <v>2296005</v>
          </cell>
          <cell r="B1666" t="str">
            <v>彩票公益金安排的支出-用于红十字事业的彩票公益金支出</v>
          </cell>
        </row>
        <row r="1667">
          <cell r="A1667">
            <v>2296006</v>
          </cell>
          <cell r="B1667" t="str">
            <v>彩票公益金安排的支出-用于残疾人事业的彩票公益金支出</v>
          </cell>
        </row>
        <row r="1668">
          <cell r="A1668">
            <v>2296010</v>
          </cell>
          <cell r="B1668" t="str">
            <v>彩票公益金安排的支出-用于文化事业的彩票公益金支出</v>
          </cell>
        </row>
        <row r="1669">
          <cell r="A1669">
            <v>2296011</v>
          </cell>
          <cell r="B1669" t="str">
            <v>彩票公益金安排的支出-用于扶贫的彩票公益金支出</v>
          </cell>
        </row>
        <row r="1670">
          <cell r="A1670">
            <v>2296012</v>
          </cell>
          <cell r="B1670" t="str">
            <v>彩票公益金安排的支出-用于法律援助的彩票公益金支出</v>
          </cell>
        </row>
        <row r="1671">
          <cell r="A1671">
            <v>2296013</v>
          </cell>
          <cell r="B1671" t="str">
            <v>彩票公益金安排的支出-用于城乡医疗救助的彩票公益金支出</v>
          </cell>
        </row>
        <row r="1672">
          <cell r="A1672">
            <v>2296099</v>
          </cell>
          <cell r="B1672" t="str">
            <v>彩票公益金安排的支出-用于其他社会公益事业的彩票公益金支出</v>
          </cell>
        </row>
        <row r="1673">
          <cell r="A1673">
            <v>23004</v>
          </cell>
          <cell r="B1673" t="str">
            <v>政府性基金转移支付</v>
          </cell>
        </row>
        <row r="1674">
          <cell r="A1674">
            <v>2300401</v>
          </cell>
          <cell r="B1674" t="str">
            <v>政府性基金转移支付-政府性基金补助支出</v>
          </cell>
        </row>
        <row r="1675">
          <cell r="A1675">
            <v>2300402</v>
          </cell>
          <cell r="B1675" t="str">
            <v>政府性基金转移支付-政府性基金上解支出</v>
          </cell>
        </row>
        <row r="1676">
          <cell r="A1676">
            <v>23008</v>
          </cell>
          <cell r="B1676" t="str">
            <v>调出资金</v>
          </cell>
        </row>
        <row r="1677">
          <cell r="A1677">
            <v>2300802</v>
          </cell>
          <cell r="B1677" t="str">
            <v>调出资金-政府性基金预算调出资金</v>
          </cell>
        </row>
        <row r="1678">
          <cell r="A1678">
            <v>23009</v>
          </cell>
          <cell r="B1678" t="str">
            <v>年终结余</v>
          </cell>
        </row>
        <row r="1679">
          <cell r="A1679">
            <v>2300902</v>
          </cell>
          <cell r="B1679" t="str">
            <v>年终结余-政府性基金年终结余</v>
          </cell>
        </row>
        <row r="1680">
          <cell r="A1680">
            <v>23011</v>
          </cell>
          <cell r="B1680" t="str">
            <v>债务转贷支出</v>
          </cell>
        </row>
        <row r="1681">
          <cell r="A1681">
            <v>2301105</v>
          </cell>
          <cell r="B1681" t="str">
            <v>债务转贷支出-海南省高等级公路车辆通行附加费债务转贷支出</v>
          </cell>
        </row>
        <row r="1682">
          <cell r="A1682">
            <v>2301106</v>
          </cell>
          <cell r="B1682" t="str">
            <v>债务转贷支出-港口建设费债务转贷支出</v>
          </cell>
        </row>
        <row r="1683">
          <cell r="A1683">
            <v>2301109</v>
          </cell>
          <cell r="B1683" t="str">
            <v>债务转贷支出-国家电影事业发展专项资金债务转贷支出</v>
          </cell>
        </row>
        <row r="1684">
          <cell r="A1684">
            <v>2301115</v>
          </cell>
          <cell r="B1684" t="str">
            <v>债务转贷支出-国有土地使用权出让金债务转贷支出</v>
          </cell>
        </row>
        <row r="1685">
          <cell r="A1685">
            <v>2301116</v>
          </cell>
          <cell r="B1685" t="str">
            <v>债务转贷支出-国有土地收益基金债务转贷支出</v>
          </cell>
        </row>
        <row r="1686">
          <cell r="A1686">
            <v>2301117</v>
          </cell>
          <cell r="B1686" t="str">
            <v>债务转贷支出-农业土地开发资金债务转贷支出</v>
          </cell>
        </row>
        <row r="1687">
          <cell r="A1687">
            <v>2301118</v>
          </cell>
          <cell r="B1687" t="str">
            <v>债务转贷支出-大中型水库库区基金债务转贷支出</v>
          </cell>
        </row>
        <row r="1688">
          <cell r="A1688">
            <v>2301120</v>
          </cell>
          <cell r="B1688" t="str">
            <v>债务转贷支出-城市基础设施配套费债务转贷支出</v>
          </cell>
        </row>
        <row r="1689">
          <cell r="A1689">
            <v>2301121</v>
          </cell>
          <cell r="B1689" t="str">
            <v>债务转贷支出-小型水库移民扶助基金债务转贷支出</v>
          </cell>
        </row>
        <row r="1690">
          <cell r="A1690">
            <v>2301122</v>
          </cell>
          <cell r="B1690" t="str">
            <v>债务转贷支出-国家重大水利工程建设基金债务转贷支出</v>
          </cell>
        </row>
        <row r="1691">
          <cell r="A1691">
            <v>2301123</v>
          </cell>
          <cell r="B1691" t="str">
            <v>债务转贷支出-车辆通行费债务转贷支出</v>
          </cell>
        </row>
        <row r="1692">
          <cell r="A1692">
            <v>2301124</v>
          </cell>
          <cell r="B1692" t="str">
            <v>债务转贷支出-污水处理费债务转贷支出</v>
          </cell>
        </row>
        <row r="1693">
          <cell r="A1693">
            <v>2301131</v>
          </cell>
          <cell r="B1693" t="str">
            <v>债务转贷支出-土地储备专项债券转贷支出</v>
          </cell>
        </row>
        <row r="1694">
          <cell r="A1694">
            <v>2301132</v>
          </cell>
          <cell r="B1694" t="str">
            <v>债务转贷支出-政府收费公路专项债券转贷支出</v>
          </cell>
        </row>
        <row r="1695">
          <cell r="A1695">
            <v>2301133</v>
          </cell>
          <cell r="B1695" t="str">
            <v>债务转贷支出-棚户区改造专项债券转贷支出</v>
          </cell>
        </row>
        <row r="1696">
          <cell r="A1696">
            <v>2301198</v>
          </cell>
          <cell r="B1696" t="str">
            <v>债务转贷支出-其他地方自行试点项目收益专项债券转贷支出</v>
          </cell>
        </row>
        <row r="1697">
          <cell r="A1697">
            <v>2301199</v>
          </cell>
          <cell r="B1697" t="str">
            <v>债务转贷支出-其他地方政府债务转贷支出</v>
          </cell>
        </row>
        <row r="1698">
          <cell r="A1698">
            <v>23104</v>
          </cell>
          <cell r="B1698" t="str">
            <v>地方政府专项债务还本支出</v>
          </cell>
        </row>
        <row r="1699">
          <cell r="A1699">
            <v>2310401</v>
          </cell>
          <cell r="B1699" t="str">
            <v>地方政府专项债务还本支出-海南省高等级公路车辆通行附加费债务还本支出</v>
          </cell>
        </row>
        <row r="1700">
          <cell r="A1700">
            <v>2310402</v>
          </cell>
          <cell r="B1700" t="str">
            <v>地方政府专项债务还本支出-港口建设费债务还本支出</v>
          </cell>
        </row>
        <row r="1701">
          <cell r="A1701">
            <v>2310405</v>
          </cell>
          <cell r="B1701" t="str">
            <v>地方政府专项债务还本支出-国家电影事业发展专项资金债务还本支出</v>
          </cell>
        </row>
        <row r="1702">
          <cell r="A1702">
            <v>2310411</v>
          </cell>
          <cell r="B1702" t="str">
            <v>地方政府专项债务还本支出-国有土地使用权出让金债务还本支出</v>
          </cell>
        </row>
        <row r="1703">
          <cell r="A1703">
            <v>2310413</v>
          </cell>
          <cell r="B1703" t="str">
            <v>地方政府专项债务还本支出-农业土地开发资金债务还本支出</v>
          </cell>
        </row>
        <row r="1704">
          <cell r="A1704">
            <v>2310414</v>
          </cell>
          <cell r="B1704" t="str">
            <v>地方政府专项债务还本支出-大中型水库库区基金债务还本支出</v>
          </cell>
        </row>
        <row r="1705">
          <cell r="A1705">
            <v>2310416</v>
          </cell>
          <cell r="B1705" t="str">
            <v>地方政府专项债务还本支出-城市基础设施配套费债务还本支出</v>
          </cell>
        </row>
        <row r="1706">
          <cell r="A1706">
            <v>2310417</v>
          </cell>
          <cell r="B1706" t="str">
            <v>地方政府专项债务还本支出-小型水库移民扶助基金债务还本支出</v>
          </cell>
        </row>
        <row r="1707">
          <cell r="A1707">
            <v>2310418</v>
          </cell>
          <cell r="B1707" t="str">
            <v>地方政府专项债务还本支出-国家重大水利工程建设基金债务还本支出</v>
          </cell>
        </row>
        <row r="1708">
          <cell r="A1708">
            <v>2310419</v>
          </cell>
          <cell r="B1708" t="str">
            <v>地方政府专项债务还本支出-车辆通行费债务还本支出</v>
          </cell>
        </row>
        <row r="1709">
          <cell r="A1709">
            <v>2310420</v>
          </cell>
          <cell r="B1709" t="str">
            <v>地方政府专项债务还本支出-污水处理费债务还本支出</v>
          </cell>
        </row>
        <row r="1710">
          <cell r="A1710">
            <v>2310431</v>
          </cell>
          <cell r="B1710" t="str">
            <v>地方政府专项债务还本支出-土地储备专项债券还本支出</v>
          </cell>
        </row>
        <row r="1711">
          <cell r="A1711">
            <v>2310432</v>
          </cell>
          <cell r="B1711" t="str">
            <v>地方政府专项债务还本支出-政府收费公路专项债券还本支出</v>
          </cell>
        </row>
        <row r="1712">
          <cell r="A1712">
            <v>2310433</v>
          </cell>
          <cell r="B1712" t="str">
            <v>地方政府专项债务还本支出-棚户区改造专项债券还本支出</v>
          </cell>
        </row>
        <row r="1713">
          <cell r="A1713">
            <v>2310498</v>
          </cell>
          <cell r="B1713" t="str">
            <v>地方政府专项债务还本支出-其他地方自行试点项目收益专项债券还本支出</v>
          </cell>
        </row>
        <row r="1714">
          <cell r="A1714">
            <v>2310499</v>
          </cell>
          <cell r="B1714" t="str">
            <v>地方政府专项债务还本支出-其他政府性基金债务还本支出</v>
          </cell>
        </row>
        <row r="1715">
          <cell r="A1715">
            <v>23204</v>
          </cell>
          <cell r="B1715" t="str">
            <v>地方政府专项债务付息支出</v>
          </cell>
        </row>
        <row r="1716">
          <cell r="A1716">
            <v>2320401</v>
          </cell>
          <cell r="B1716" t="str">
            <v>地方政府专项债务付息支出-海南省高等级公路车辆通行附加费债务付息支出</v>
          </cell>
        </row>
        <row r="1717">
          <cell r="A1717">
            <v>2320402</v>
          </cell>
          <cell r="B1717" t="str">
            <v>地方政府专项债务付息支出-港口建设费债务付息支出</v>
          </cell>
        </row>
        <row r="1718">
          <cell r="A1718">
            <v>2320405</v>
          </cell>
          <cell r="B1718" t="str">
            <v>地方政府专项债务付息支出-国家电影事业发展专项资金债务付息支出</v>
          </cell>
        </row>
        <row r="1719">
          <cell r="A1719">
            <v>2320411</v>
          </cell>
          <cell r="B1719" t="str">
            <v>地方政府专项债务付息支出-国有土地使用权出让金债务付息支出</v>
          </cell>
        </row>
        <row r="1720">
          <cell r="A1720">
            <v>2320413</v>
          </cell>
          <cell r="B1720" t="str">
            <v>地方政府专项债务付息支出-农业土地开发资金债务付息支出</v>
          </cell>
        </row>
        <row r="1721">
          <cell r="A1721">
            <v>2320414</v>
          </cell>
          <cell r="B1721" t="str">
            <v>地方政府专项债务付息支出-大中型水库库区基金债务付息支出</v>
          </cell>
        </row>
        <row r="1722">
          <cell r="A1722">
            <v>2320416</v>
          </cell>
          <cell r="B1722" t="str">
            <v>地方政府专项债务付息支出-城市基础设施配套费债务付息支出</v>
          </cell>
        </row>
        <row r="1723">
          <cell r="A1723">
            <v>2320417</v>
          </cell>
          <cell r="B1723" t="str">
            <v>地方政府专项债务付息支出-小型水库移民扶助基金债务付息支出</v>
          </cell>
        </row>
        <row r="1724">
          <cell r="A1724">
            <v>2320418</v>
          </cell>
          <cell r="B1724" t="str">
            <v>地方政府专项债务付息支出-国家重大水利工程建设基金债务付息支出</v>
          </cell>
        </row>
        <row r="1725">
          <cell r="A1725">
            <v>2320419</v>
          </cell>
          <cell r="B1725" t="str">
            <v>地方政府专项债务付息支出-车辆通行费债务付息支出</v>
          </cell>
        </row>
        <row r="1726">
          <cell r="A1726">
            <v>2320420</v>
          </cell>
          <cell r="B1726" t="str">
            <v>地方政府专项债务付息支出-污水处理费债务付息支出</v>
          </cell>
        </row>
        <row r="1727">
          <cell r="A1727">
            <v>2320431</v>
          </cell>
          <cell r="B1727" t="str">
            <v>地方政府专项债务付息支出-土地储备专项债券付息支出</v>
          </cell>
        </row>
        <row r="1728">
          <cell r="A1728">
            <v>2320432</v>
          </cell>
          <cell r="B1728" t="str">
            <v>地方政府专项债务付息支出-政府收费公路专项债券付息支出</v>
          </cell>
        </row>
        <row r="1729">
          <cell r="A1729">
            <v>2320433</v>
          </cell>
          <cell r="B1729" t="str">
            <v>地方政府专项债务付息支出-棚户区改造专项债券付息支出</v>
          </cell>
        </row>
        <row r="1730">
          <cell r="A1730">
            <v>2320498</v>
          </cell>
          <cell r="B1730" t="str">
            <v>地方政府专项债务付息支出-其他地方自行试点项目收益专项债券付息支出</v>
          </cell>
        </row>
        <row r="1731">
          <cell r="A1731">
            <v>2320499</v>
          </cell>
          <cell r="B1731" t="str">
            <v>地方政府专项债务付息支出-其他政府性基金债务付息支出</v>
          </cell>
        </row>
        <row r="1732">
          <cell r="A1732">
            <v>23304</v>
          </cell>
          <cell r="B1732" t="str">
            <v>地方政府专项债务发行费用支出</v>
          </cell>
        </row>
        <row r="1733">
          <cell r="A1733">
            <v>2330401</v>
          </cell>
          <cell r="B1733" t="str">
            <v>地方政府专项债务发行费用支出-海南省高等级公路车辆通行附加费债务发行费用支出</v>
          </cell>
        </row>
        <row r="1734">
          <cell r="A1734">
            <v>2330402</v>
          </cell>
          <cell r="B1734" t="str">
            <v>地方政府专项债务发行费用支出-港口建设费债务发行费用支出</v>
          </cell>
        </row>
        <row r="1735">
          <cell r="A1735">
            <v>2330405</v>
          </cell>
          <cell r="B1735" t="str">
            <v>地方政府专项债务发行费用支出-国家电影事业发展专项资金债务发行费用支出</v>
          </cell>
        </row>
        <row r="1736">
          <cell r="A1736">
            <v>2330411</v>
          </cell>
          <cell r="B1736" t="str">
            <v>地方政府专项债务发行费用支出-国有土地使用权出让金债务发行费用支出</v>
          </cell>
        </row>
        <row r="1737">
          <cell r="A1737">
            <v>2330413</v>
          </cell>
          <cell r="B1737" t="str">
            <v>地方政府专项债务发行费用支出-农业土地开发资金债务发行费用支出</v>
          </cell>
        </row>
        <row r="1738">
          <cell r="A1738">
            <v>2330414</v>
          </cell>
          <cell r="B1738" t="str">
            <v>地方政府专项债务发行费用支出-大中型水库库区基金债务发行费用支出</v>
          </cell>
        </row>
        <row r="1739">
          <cell r="A1739">
            <v>2330416</v>
          </cell>
          <cell r="B1739" t="str">
            <v>地方政府专项债务发行费用支出-城市基础设施配套费债务发行费用支出</v>
          </cell>
        </row>
        <row r="1740">
          <cell r="A1740">
            <v>2330417</v>
          </cell>
          <cell r="B1740" t="str">
            <v>地方政府专项债务发行费用支出-小型水库移民扶助基金债务发行费用支出</v>
          </cell>
        </row>
        <row r="1741">
          <cell r="A1741">
            <v>2330418</v>
          </cell>
          <cell r="B1741" t="str">
            <v>地方政府专项债务发行费用支出-国家重大水利工程建设基金债务发行费用支出</v>
          </cell>
        </row>
        <row r="1742">
          <cell r="A1742">
            <v>2330419</v>
          </cell>
          <cell r="B1742" t="str">
            <v>地方政府专项债务发行费用支出-车辆通行费债务发行费用支出</v>
          </cell>
        </row>
        <row r="1743">
          <cell r="A1743">
            <v>2330420</v>
          </cell>
          <cell r="B1743" t="str">
            <v>地方政府专项债务发行费用支出-污水处理费债务发行费用支出</v>
          </cell>
        </row>
        <row r="1744">
          <cell r="A1744">
            <v>2330431</v>
          </cell>
          <cell r="B1744" t="str">
            <v>地方政府专项债务发行费用支出-土地储备专项债券发行费用支出</v>
          </cell>
        </row>
        <row r="1745">
          <cell r="A1745">
            <v>2330432</v>
          </cell>
          <cell r="B1745" t="str">
            <v>地方政府专项债务发行费用支出-政府收费公路专项债券发行费用支出</v>
          </cell>
        </row>
        <row r="1746">
          <cell r="A1746">
            <v>2330433</v>
          </cell>
          <cell r="B1746" t="str">
            <v>地方政府专项债务发行费用支出-棚户区改造专项债券发行费用支出</v>
          </cell>
        </row>
        <row r="1747">
          <cell r="A1747">
            <v>2330498</v>
          </cell>
          <cell r="B1747" t="str">
            <v>地方政府专项债务发行费用支出-其他地方自行试点项目收益专项债券发行费用支出</v>
          </cell>
        </row>
        <row r="1748">
          <cell r="A1748">
            <v>2330499</v>
          </cell>
          <cell r="B1748" t="str">
            <v>地方政府专项债务发行费用支出-其他政府性基金债务发行费用支出</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FD59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zoomScale="85" zoomScaleNormal="85" workbookViewId="0">
      <selection activeCell="P10" sqref="P10"/>
    </sheetView>
  </sheetViews>
  <sheetFormatPr defaultColWidth="10" defaultRowHeight="14.25"/>
  <cols>
    <col min="1" max="3" width="10" style="150"/>
    <col min="4" max="4" width="9.125" style="150" customWidth="1"/>
    <col min="5" max="7" width="9" style="150" customWidth="1"/>
    <col min="8" max="8" width="6.25" style="150" customWidth="1"/>
    <col min="9" max="9" width="8.5" style="150" customWidth="1"/>
    <col min="10" max="16384" width="10" style="150"/>
  </cols>
  <sheetData>
    <row r="1" ht="39.75" customHeight="1" spans="1:9">
      <c r="A1" s="151"/>
      <c r="B1" s="151"/>
      <c r="C1" s="151"/>
      <c r="D1" s="151"/>
      <c r="E1" s="151"/>
      <c r="F1" s="151"/>
      <c r="G1" s="151"/>
      <c r="H1" s="151"/>
      <c r="I1" s="151"/>
    </row>
    <row r="2" ht="54" customHeight="1" spans="1:9">
      <c r="A2" s="152"/>
      <c r="B2" s="152"/>
      <c r="C2" s="152"/>
      <c r="D2" s="152"/>
      <c r="E2" s="152"/>
      <c r="F2" s="152"/>
      <c r="G2" s="152"/>
      <c r="H2" s="152"/>
      <c r="I2" s="152"/>
    </row>
    <row r="3" ht="39.75" customHeight="1" spans="1:9">
      <c r="A3" s="153" t="s">
        <v>0</v>
      </c>
      <c r="B3" s="153"/>
      <c r="C3" s="153"/>
      <c r="D3" s="153"/>
      <c r="E3" s="153"/>
      <c r="F3" s="153"/>
      <c r="G3" s="153"/>
      <c r="H3" s="153"/>
      <c r="I3" s="153"/>
    </row>
    <row r="4" ht="9.75" customHeight="1" spans="1:9">
      <c r="A4" s="154"/>
      <c r="B4" s="154"/>
      <c r="C4" s="154"/>
      <c r="D4" s="154"/>
      <c r="E4" s="154"/>
      <c r="F4" s="154"/>
      <c r="G4" s="154"/>
      <c r="H4" s="154"/>
      <c r="I4" s="154"/>
    </row>
    <row r="5" ht="75" customHeight="1" spans="1:9">
      <c r="A5" s="155" t="s">
        <v>1</v>
      </c>
      <c r="B5" s="155"/>
      <c r="C5" s="155"/>
      <c r="D5" s="155"/>
      <c r="E5" s="155"/>
      <c r="F5" s="155"/>
      <c r="G5" s="155"/>
      <c r="H5" s="155"/>
      <c r="I5" s="155"/>
    </row>
    <row r="8" ht="24" customHeight="1"/>
    <row r="9" ht="49.5" customHeight="1"/>
    <row r="10" ht="300" customHeight="1" spans="1:9">
      <c r="A10" s="156">
        <v>44064</v>
      </c>
      <c r="B10" s="156"/>
      <c r="C10" s="156"/>
      <c r="D10" s="156"/>
      <c r="E10" s="156"/>
      <c r="F10" s="156"/>
      <c r="G10" s="156"/>
      <c r="H10" s="156"/>
      <c r="I10" s="156"/>
    </row>
    <row r="11" ht="20.25" spans="1:9">
      <c r="A11" s="157"/>
      <c r="B11" s="157"/>
      <c r="C11" s="157"/>
      <c r="D11" s="157"/>
      <c r="E11" s="157"/>
      <c r="F11" s="157"/>
      <c r="G11" s="157"/>
      <c r="H11" s="157"/>
      <c r="I11" s="157"/>
    </row>
  </sheetData>
  <mergeCells count="6">
    <mergeCell ref="A1:I1"/>
    <mergeCell ref="A3:I3"/>
    <mergeCell ref="A4:I4"/>
    <mergeCell ref="A5:I5"/>
    <mergeCell ref="A10:I10"/>
    <mergeCell ref="A11:I11"/>
  </mergeCells>
  <printOptions horizontalCentered="1" verticalCentered="1"/>
  <pageMargins left="0.75" right="0.75" top="0.5" bottom="0.98" header="0.51" footer="0.51"/>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0"/>
  <sheetViews>
    <sheetView tabSelected="1" workbookViewId="0">
      <pane xSplit="2" ySplit="4" topLeftCell="G5" activePane="bottomRight" state="frozen"/>
      <selection/>
      <selection pane="topRight"/>
      <selection pane="bottomLeft"/>
      <selection pane="bottomRight" activeCell="A6" sqref="A6"/>
    </sheetView>
  </sheetViews>
  <sheetFormatPr defaultColWidth="9" defaultRowHeight="13.5"/>
  <cols>
    <col min="1" max="1" width="29.5" style="1" customWidth="1"/>
    <col min="2" max="2" width="43.25" style="1" customWidth="1"/>
    <col min="3" max="3" width="9.5" style="1" hidden="1" customWidth="1"/>
    <col min="4" max="4" width="27.5" style="1" hidden="1" customWidth="1"/>
    <col min="5" max="5" width="15" style="1" hidden="1" customWidth="1"/>
    <col min="6" max="6" width="41.625" style="1" hidden="1" customWidth="1"/>
    <col min="7" max="8" width="11.5" style="2" customWidth="1"/>
    <col min="9" max="12" width="11.5" style="1" customWidth="1"/>
    <col min="13" max="13" width="9" style="1" hidden="1" customWidth="1"/>
    <col min="14" max="16384" width="9" style="1"/>
  </cols>
  <sheetData>
    <row r="1" ht="30" customHeight="1" spans="1:12">
      <c r="A1" s="3" t="s">
        <v>194</v>
      </c>
      <c r="B1" s="3"/>
      <c r="C1" s="3"/>
      <c r="D1" s="3"/>
      <c r="E1" s="3"/>
      <c r="F1" s="3"/>
      <c r="G1" s="3"/>
      <c r="H1" s="3"/>
      <c r="I1" s="3"/>
      <c r="J1" s="3"/>
      <c r="K1" s="3"/>
      <c r="L1" s="3"/>
    </row>
    <row r="2" ht="15.95" customHeight="1" spans="1:12">
      <c r="A2" s="4" t="s">
        <v>3</v>
      </c>
      <c r="B2" s="4"/>
      <c r="C2" s="4"/>
      <c r="D2" s="4"/>
      <c r="E2" s="4"/>
      <c r="F2" s="4"/>
      <c r="G2" s="4"/>
      <c r="H2" s="4"/>
      <c r="I2" s="4"/>
      <c r="J2" s="4"/>
      <c r="K2" s="4"/>
      <c r="L2" s="4"/>
    </row>
    <row r="3" ht="17.25" customHeight="1" spans="1:12">
      <c r="A3" s="5" t="s">
        <v>195</v>
      </c>
      <c r="B3" s="5" t="s">
        <v>196</v>
      </c>
      <c r="C3" s="5" t="s">
        <v>197</v>
      </c>
      <c r="D3" s="6" t="s">
        <v>198</v>
      </c>
      <c r="E3" s="6" t="s">
        <v>199</v>
      </c>
      <c r="F3" s="6" t="s">
        <v>4</v>
      </c>
      <c r="G3" s="7" t="s">
        <v>200</v>
      </c>
      <c r="H3" s="7"/>
      <c r="I3" s="7" t="s">
        <v>201</v>
      </c>
      <c r="J3" s="7" t="s">
        <v>7</v>
      </c>
      <c r="K3" s="7" t="s">
        <v>202</v>
      </c>
      <c r="L3" s="7"/>
    </row>
    <row r="4" ht="17.65" customHeight="1" spans="1:12">
      <c r="A4" s="5"/>
      <c r="B4" s="5"/>
      <c r="C4" s="5"/>
      <c r="D4" s="8"/>
      <c r="E4" s="8"/>
      <c r="F4" s="8"/>
      <c r="G4" s="9" t="s">
        <v>203</v>
      </c>
      <c r="H4" s="9" t="s">
        <v>204</v>
      </c>
      <c r="I4" s="7"/>
      <c r="J4" s="7"/>
      <c r="K4" s="9" t="s">
        <v>203</v>
      </c>
      <c r="L4" s="9" t="s">
        <v>204</v>
      </c>
    </row>
    <row r="5" ht="20.1" customHeight="1" spans="1:12">
      <c r="A5" s="10" t="s">
        <v>205</v>
      </c>
      <c r="B5" s="11" t="s">
        <v>206</v>
      </c>
      <c r="C5" s="11" t="s">
        <v>207</v>
      </c>
      <c r="D5" s="11" t="s">
        <v>208</v>
      </c>
      <c r="E5" s="12">
        <v>2120803</v>
      </c>
      <c r="F5" s="12" t="str">
        <f>IF(ISNA(VLOOKUP(E5,'[1]20科目库'!$A:$B,2,0)),"",VLOOKUP(E5,'[1]20科目库'!$A:$B,2,0))</f>
        <v>国有土地使用权出让收入安排的支出-城市建设支出</v>
      </c>
      <c r="G5" s="13"/>
      <c r="H5" s="14">
        <v>7567</v>
      </c>
      <c r="I5" s="16"/>
      <c r="J5" s="16">
        <v>1710</v>
      </c>
      <c r="K5" s="16">
        <f>G5</f>
        <v>0</v>
      </c>
      <c r="L5" s="16">
        <f t="shared" ref="L5:L20" si="0">H5+J5</f>
        <v>9277</v>
      </c>
    </row>
    <row r="6" ht="20.1" customHeight="1" spans="1:12">
      <c r="A6" s="10" t="s">
        <v>205</v>
      </c>
      <c r="B6" s="11" t="s">
        <v>209</v>
      </c>
      <c r="C6" s="11" t="s">
        <v>207</v>
      </c>
      <c r="D6" s="11" t="s">
        <v>208</v>
      </c>
      <c r="E6" s="12">
        <v>2120803</v>
      </c>
      <c r="F6" s="12" t="str">
        <f>IF(ISNA(VLOOKUP(E6,'[1]20科目库'!$A:$B,2,0)),"",VLOOKUP(E6,'[1]20科目库'!$A:$B,2,0))</f>
        <v>国有土地使用权出让收入安排的支出-城市建设支出</v>
      </c>
      <c r="G6" s="13"/>
      <c r="H6" s="14">
        <v>6368</v>
      </c>
      <c r="I6" s="16"/>
      <c r="J6" s="16">
        <v>922</v>
      </c>
      <c r="K6" s="16">
        <f t="shared" ref="K6:K62" si="1">G6</f>
        <v>0</v>
      </c>
      <c r="L6" s="16">
        <f t="shared" si="0"/>
        <v>7290</v>
      </c>
    </row>
    <row r="7" ht="20.1" customHeight="1" spans="1:12">
      <c r="A7" s="10" t="s">
        <v>205</v>
      </c>
      <c r="B7" s="11" t="s">
        <v>210</v>
      </c>
      <c r="C7" s="11" t="s">
        <v>207</v>
      </c>
      <c r="D7" s="11" t="s">
        <v>208</v>
      </c>
      <c r="E7" s="12">
        <v>2120803</v>
      </c>
      <c r="F7" s="12" t="str">
        <f>IF(ISNA(VLOOKUP(E7,'[1]20科目库'!$A:$B,2,0)),"",VLOOKUP(E7,'[1]20科目库'!$A:$B,2,0))</f>
        <v>国有土地使用权出让收入安排的支出-城市建设支出</v>
      </c>
      <c r="G7" s="13"/>
      <c r="H7" s="14">
        <v>800</v>
      </c>
      <c r="I7" s="16"/>
      <c r="J7" s="16"/>
      <c r="K7" s="16">
        <f t="shared" si="1"/>
        <v>0</v>
      </c>
      <c r="L7" s="16">
        <f t="shared" si="0"/>
        <v>800</v>
      </c>
    </row>
    <row r="8" ht="20.1" customHeight="1" spans="1:12">
      <c r="A8" s="10" t="s">
        <v>205</v>
      </c>
      <c r="B8" s="11" t="s">
        <v>211</v>
      </c>
      <c r="C8" s="11" t="s">
        <v>207</v>
      </c>
      <c r="D8" s="11" t="s">
        <v>212</v>
      </c>
      <c r="E8" s="12">
        <v>2120899</v>
      </c>
      <c r="F8" s="12" t="str">
        <f>IF(ISNA(VLOOKUP(E8,'[1]20科目库'!$A:$B,2,0)),"",VLOOKUP(E8,'[1]20科目库'!$A:$B,2,0))</f>
        <v>国有土地使用权出让收入安排的支出-其他国有土地使用权出让收入安排的支出</v>
      </c>
      <c r="G8" s="13"/>
      <c r="H8" s="14">
        <v>300</v>
      </c>
      <c r="I8" s="16"/>
      <c r="J8" s="16">
        <v>400</v>
      </c>
      <c r="K8" s="16">
        <f t="shared" si="1"/>
        <v>0</v>
      </c>
      <c r="L8" s="16">
        <f t="shared" si="0"/>
        <v>700</v>
      </c>
    </row>
    <row r="9" ht="20.1" customHeight="1" spans="1:12">
      <c r="A9" s="10" t="s">
        <v>205</v>
      </c>
      <c r="B9" s="11" t="s">
        <v>213</v>
      </c>
      <c r="C9" s="11" t="s">
        <v>207</v>
      </c>
      <c r="D9" s="11" t="s">
        <v>212</v>
      </c>
      <c r="E9" s="12">
        <v>2120102</v>
      </c>
      <c r="F9" s="12" t="str">
        <f>IF(ISNA(VLOOKUP(E9,'[1]20科目库'!$A:$B,2,0)),"",VLOOKUP(E9,'[1]20科目库'!$A:$B,2,0))</f>
        <v>城乡社区管理事务-一般行政管理事务</v>
      </c>
      <c r="G9" s="13">
        <v>50</v>
      </c>
      <c r="H9" s="14"/>
      <c r="I9" s="16"/>
      <c r="J9" s="16"/>
      <c r="K9" s="16">
        <f t="shared" si="1"/>
        <v>50</v>
      </c>
      <c r="L9" s="16">
        <f t="shared" si="0"/>
        <v>0</v>
      </c>
    </row>
    <row r="10" ht="20.1" customHeight="1" spans="1:12">
      <c r="A10" s="10" t="s">
        <v>205</v>
      </c>
      <c r="B10" s="11" t="s">
        <v>214</v>
      </c>
      <c r="C10" s="11" t="s">
        <v>207</v>
      </c>
      <c r="D10" s="11" t="s">
        <v>212</v>
      </c>
      <c r="E10" s="12">
        <v>2120102</v>
      </c>
      <c r="F10" s="12" t="str">
        <f>IF(ISNA(VLOOKUP(E10,'[1]20科目库'!$A:$B,2,0)),"",VLOOKUP(E10,'[1]20科目库'!$A:$B,2,0))</f>
        <v>城乡社区管理事务-一般行政管理事务</v>
      </c>
      <c r="G10" s="13">
        <v>78</v>
      </c>
      <c r="H10" s="14"/>
      <c r="I10" s="16"/>
      <c r="J10" s="16"/>
      <c r="K10" s="16">
        <f t="shared" si="1"/>
        <v>78</v>
      </c>
      <c r="L10" s="16">
        <f t="shared" si="0"/>
        <v>0</v>
      </c>
    </row>
    <row r="11" ht="20.1" customHeight="1" spans="1:12">
      <c r="A11" s="10" t="s">
        <v>205</v>
      </c>
      <c r="B11" s="11" t="s">
        <v>215</v>
      </c>
      <c r="C11" s="11" t="s">
        <v>207</v>
      </c>
      <c r="D11" s="11" t="s">
        <v>212</v>
      </c>
      <c r="E11" s="12">
        <v>2120102</v>
      </c>
      <c r="F11" s="12" t="str">
        <f>IF(ISNA(VLOOKUP(E11,'[1]20科目库'!$A:$B,2,0)),"",VLOOKUP(E11,'[1]20科目库'!$A:$B,2,0))</f>
        <v>城乡社区管理事务-一般行政管理事务</v>
      </c>
      <c r="G11" s="13">
        <v>105</v>
      </c>
      <c r="H11" s="14"/>
      <c r="I11" s="16"/>
      <c r="J11" s="16"/>
      <c r="K11" s="16">
        <f t="shared" si="1"/>
        <v>105</v>
      </c>
      <c r="L11" s="16">
        <f t="shared" si="0"/>
        <v>0</v>
      </c>
    </row>
    <row r="12" ht="20.1" customHeight="1" spans="1:12">
      <c r="A12" s="10" t="s">
        <v>205</v>
      </c>
      <c r="B12" s="11" t="s">
        <v>216</v>
      </c>
      <c r="C12" s="11" t="s">
        <v>207</v>
      </c>
      <c r="D12" s="11" t="s">
        <v>212</v>
      </c>
      <c r="E12" s="12">
        <v>2120199</v>
      </c>
      <c r="F12" s="12" t="str">
        <f>IF(ISNA(VLOOKUP(E12,'[1]20科目库'!$A:$B,2,0)),"",VLOOKUP(E12,'[1]20科目库'!$A:$B,2,0))</f>
        <v>城乡社区管理事务-其他城乡社区管理事务支出</v>
      </c>
      <c r="G12" s="13">
        <v>100</v>
      </c>
      <c r="H12" s="14"/>
      <c r="I12" s="16"/>
      <c r="J12" s="16"/>
      <c r="K12" s="16">
        <f t="shared" si="1"/>
        <v>100</v>
      </c>
      <c r="L12" s="16">
        <f t="shared" si="0"/>
        <v>0</v>
      </c>
    </row>
    <row r="13" ht="20.1" customHeight="1" spans="1:12">
      <c r="A13" s="10" t="s">
        <v>205</v>
      </c>
      <c r="B13" s="11" t="s">
        <v>217</v>
      </c>
      <c r="C13" s="11" t="s">
        <v>207</v>
      </c>
      <c r="D13" s="11" t="s">
        <v>212</v>
      </c>
      <c r="E13" s="12">
        <v>2120899</v>
      </c>
      <c r="F13" s="12" t="str">
        <f>IF(ISNA(VLOOKUP(E13,'[1]20科目库'!$A:$B,2,0)),"",VLOOKUP(E13,'[1]20科目库'!$A:$B,2,0))</f>
        <v>国有土地使用权出让收入安排的支出-其他国有土地使用权出让收入安排的支出</v>
      </c>
      <c r="G13" s="13"/>
      <c r="H13" s="14"/>
      <c r="I13" s="16"/>
      <c r="J13" s="16">
        <v>200</v>
      </c>
      <c r="K13" s="16">
        <f t="shared" si="1"/>
        <v>0</v>
      </c>
      <c r="L13" s="16">
        <f t="shared" si="0"/>
        <v>200</v>
      </c>
    </row>
    <row r="14" ht="20.1" customHeight="1" spans="1:12">
      <c r="A14" s="10" t="s">
        <v>205</v>
      </c>
      <c r="B14" s="11" t="s">
        <v>218</v>
      </c>
      <c r="C14" s="11" t="s">
        <v>207</v>
      </c>
      <c r="D14" s="11" t="s">
        <v>212</v>
      </c>
      <c r="E14" s="12">
        <v>2120803</v>
      </c>
      <c r="F14" s="12" t="str">
        <f>IF(ISNA(VLOOKUP(E14,'[1]20科目库'!$A:$B,2,0)),"",VLOOKUP(E14,'[1]20科目库'!$A:$B,2,0))</f>
        <v>国有土地使用权出让收入安排的支出-城市建设支出</v>
      </c>
      <c r="G14" s="13"/>
      <c r="H14" s="14"/>
      <c r="I14" s="16"/>
      <c r="J14" s="16">
        <v>1300</v>
      </c>
      <c r="K14" s="16">
        <f t="shared" si="1"/>
        <v>0</v>
      </c>
      <c r="L14" s="16">
        <f t="shared" si="0"/>
        <v>1300</v>
      </c>
    </row>
    <row r="15" ht="20.1" customHeight="1" spans="1:12">
      <c r="A15" s="10" t="s">
        <v>205</v>
      </c>
      <c r="B15" s="11" t="s">
        <v>219</v>
      </c>
      <c r="C15" s="11" t="s">
        <v>207</v>
      </c>
      <c r="D15" s="11" t="s">
        <v>212</v>
      </c>
      <c r="E15" s="12">
        <v>2120803</v>
      </c>
      <c r="F15" s="12" t="str">
        <f>IF(ISNA(VLOOKUP(E15,'[1]20科目库'!$A:$B,2,0)),"",VLOOKUP(E15,'[1]20科目库'!$A:$B,2,0))</f>
        <v>国有土地使用权出让收入安排的支出-城市建设支出</v>
      </c>
      <c r="G15" s="13"/>
      <c r="H15" s="14"/>
      <c r="I15" s="16">
        <v>466</v>
      </c>
      <c r="J15" s="16">
        <v>1024</v>
      </c>
      <c r="K15" s="16">
        <f t="shared" si="1"/>
        <v>0</v>
      </c>
      <c r="L15" s="16">
        <f>H15+J15+I15</f>
        <v>1490</v>
      </c>
    </row>
    <row r="16" ht="20.1" customHeight="1" spans="1:12">
      <c r="A16" s="10" t="s">
        <v>205</v>
      </c>
      <c r="B16" s="11" t="s">
        <v>220</v>
      </c>
      <c r="C16" s="11" t="s">
        <v>207</v>
      </c>
      <c r="D16" s="11" t="s">
        <v>212</v>
      </c>
      <c r="E16" s="12">
        <v>2120803</v>
      </c>
      <c r="F16" s="12" t="str">
        <f>IF(ISNA(VLOOKUP(E16,'[1]20科目库'!$A:$B,2,0)),"",VLOOKUP(E16,'[1]20科目库'!$A:$B,2,0))</f>
        <v>国有土地使用权出让收入安排的支出-城市建设支出</v>
      </c>
      <c r="G16" s="13"/>
      <c r="H16" s="14"/>
      <c r="I16" s="16"/>
      <c r="J16" s="16">
        <v>263</v>
      </c>
      <c r="K16" s="16">
        <f t="shared" si="1"/>
        <v>0</v>
      </c>
      <c r="L16" s="16">
        <f t="shared" si="0"/>
        <v>263</v>
      </c>
    </row>
    <row r="17" ht="20.1" customHeight="1" spans="1:12">
      <c r="A17" s="10" t="s">
        <v>205</v>
      </c>
      <c r="B17" s="11" t="s">
        <v>221</v>
      </c>
      <c r="C17" s="11" t="s">
        <v>207</v>
      </c>
      <c r="D17" s="11" t="s">
        <v>212</v>
      </c>
      <c r="E17" s="12">
        <v>2120803</v>
      </c>
      <c r="F17" s="12" t="str">
        <f>IF(ISNA(VLOOKUP(E17,'[1]20科目库'!$A:$B,2,0)),"",VLOOKUP(E17,'[1]20科目库'!$A:$B,2,0))</f>
        <v>国有土地使用权出让收入安排的支出-城市建设支出</v>
      </c>
      <c r="G17" s="13"/>
      <c r="H17" s="14"/>
      <c r="I17" s="16"/>
      <c r="J17" s="16">
        <v>246</v>
      </c>
      <c r="K17" s="16">
        <f t="shared" si="1"/>
        <v>0</v>
      </c>
      <c r="L17" s="16">
        <f t="shared" si="0"/>
        <v>246</v>
      </c>
    </row>
    <row r="18" ht="20.1" customHeight="1" spans="1:12">
      <c r="A18" s="10" t="s">
        <v>205</v>
      </c>
      <c r="B18" s="11" t="s">
        <v>222</v>
      </c>
      <c r="C18" s="11" t="s">
        <v>207</v>
      </c>
      <c r="D18" s="11" t="s">
        <v>212</v>
      </c>
      <c r="E18" s="12">
        <v>2120803</v>
      </c>
      <c r="F18" s="12" t="str">
        <f>IF(ISNA(VLOOKUP(E18,'[1]20科目库'!$A:$B,2,0)),"",VLOOKUP(E18,'[1]20科目库'!$A:$B,2,0))</f>
        <v>国有土地使用权出让收入安排的支出-城市建设支出</v>
      </c>
      <c r="G18" s="13"/>
      <c r="H18" s="14"/>
      <c r="I18" s="16"/>
      <c r="J18" s="16">
        <v>183</v>
      </c>
      <c r="K18" s="16">
        <f t="shared" si="1"/>
        <v>0</v>
      </c>
      <c r="L18" s="16">
        <f t="shared" si="0"/>
        <v>183</v>
      </c>
    </row>
    <row r="19" ht="20.1" customHeight="1" spans="1:12">
      <c r="A19" s="10" t="s">
        <v>205</v>
      </c>
      <c r="B19" s="11" t="s">
        <v>223</v>
      </c>
      <c r="C19" s="11" t="s">
        <v>207</v>
      </c>
      <c r="D19" s="11" t="s">
        <v>212</v>
      </c>
      <c r="E19" s="12">
        <v>2120899</v>
      </c>
      <c r="F19" s="12" t="str">
        <f>IF(ISNA(VLOOKUP(E19,'[1]20科目库'!$A:$B,2,0)),"",VLOOKUP(E19,'[1]20科目库'!$A:$B,2,0))</f>
        <v>国有土地使用权出让收入安排的支出-其他国有土地使用权出让收入安排的支出</v>
      </c>
      <c r="G19" s="13"/>
      <c r="H19" s="14"/>
      <c r="I19" s="16"/>
      <c r="J19" s="16">
        <v>83</v>
      </c>
      <c r="K19" s="16">
        <f t="shared" si="1"/>
        <v>0</v>
      </c>
      <c r="L19" s="16">
        <f t="shared" si="0"/>
        <v>83</v>
      </c>
    </row>
    <row r="20" ht="20.1" customHeight="1" spans="1:12">
      <c r="A20" s="10" t="s">
        <v>205</v>
      </c>
      <c r="B20" s="15" t="s">
        <v>224</v>
      </c>
      <c r="C20" s="11" t="s">
        <v>207</v>
      </c>
      <c r="D20" s="15" t="s">
        <v>208</v>
      </c>
      <c r="E20" s="12">
        <v>2120803</v>
      </c>
      <c r="F20" s="12" t="str">
        <f>IF(ISNA(VLOOKUP(E20,'[1]20科目库'!$A:$B,2,0)),"",VLOOKUP(E20,'[1]20科目库'!$A:$B,2,0))</f>
        <v>国有土地使用权出让收入安排的支出-城市建设支出</v>
      </c>
      <c r="G20" s="16"/>
      <c r="H20" s="16"/>
      <c r="I20" s="16"/>
      <c r="J20" s="16">
        <v>2000</v>
      </c>
      <c r="K20" s="16">
        <f t="shared" si="1"/>
        <v>0</v>
      </c>
      <c r="L20" s="16">
        <f t="shared" si="0"/>
        <v>2000</v>
      </c>
    </row>
    <row r="21" ht="20.1" customHeight="1" spans="1:12">
      <c r="A21" s="10" t="s">
        <v>205</v>
      </c>
      <c r="B21" s="15" t="s">
        <v>225</v>
      </c>
      <c r="C21" s="11" t="s">
        <v>207</v>
      </c>
      <c r="D21" s="15" t="s">
        <v>208</v>
      </c>
      <c r="E21" s="12">
        <v>2120899</v>
      </c>
      <c r="F21" s="12" t="str">
        <f>IF(ISNA(VLOOKUP(E21,'[1]20科目库'!$A:$B,2,0)),"",VLOOKUP(E21,'[1]20科目库'!$A:$B,2,0))</f>
        <v>国有土地使用权出让收入安排的支出-其他国有土地使用权出让收入安排的支出</v>
      </c>
      <c r="G21" s="16"/>
      <c r="H21" s="16"/>
      <c r="I21" s="16">
        <v>898.1946</v>
      </c>
      <c r="J21" s="16"/>
      <c r="K21" s="16">
        <v>0</v>
      </c>
      <c r="L21" s="16">
        <f>I21</f>
        <v>898.1946</v>
      </c>
    </row>
    <row r="22" ht="20.1" customHeight="1" spans="1:12">
      <c r="A22" s="10" t="s">
        <v>226</v>
      </c>
      <c r="B22" s="11" t="s">
        <v>227</v>
      </c>
      <c r="C22" s="11" t="s">
        <v>207</v>
      </c>
      <c r="D22" s="11" t="s">
        <v>212</v>
      </c>
      <c r="E22" s="12">
        <v>2200108</v>
      </c>
      <c r="F22" s="12" t="str">
        <f>IF(ISNA(VLOOKUP(E22,'[1]20科目库'!$A:$B,2,0)),"",VLOOKUP(E22,'[1]20科目库'!$A:$B,2,0))</f>
        <v>自然资源事务-自然资源行业业务管理</v>
      </c>
      <c r="G22" s="13">
        <v>20</v>
      </c>
      <c r="H22" s="14"/>
      <c r="I22" s="16"/>
      <c r="J22" s="16"/>
      <c r="K22" s="16">
        <f t="shared" si="1"/>
        <v>20</v>
      </c>
      <c r="L22" s="16">
        <f>H22+J22</f>
        <v>0</v>
      </c>
    </row>
    <row r="23" ht="20.1" customHeight="1" spans="1:12">
      <c r="A23" s="10" t="s">
        <v>226</v>
      </c>
      <c r="B23" s="11" t="s">
        <v>228</v>
      </c>
      <c r="C23" s="11" t="s">
        <v>207</v>
      </c>
      <c r="D23" s="11" t="s">
        <v>212</v>
      </c>
      <c r="E23" s="12">
        <v>2200104</v>
      </c>
      <c r="F23" s="12" t="str">
        <f>IF(ISNA(VLOOKUP(E23,'[1]20科目库'!$A:$B,2,0)),"",VLOOKUP(E23,'[1]20科目库'!$A:$B,2,0))</f>
        <v>自然资源事务-自然资源规划及管理</v>
      </c>
      <c r="G23" s="13">
        <v>150</v>
      </c>
      <c r="H23" s="14"/>
      <c r="I23" s="16"/>
      <c r="J23" s="16"/>
      <c r="K23" s="16">
        <f t="shared" si="1"/>
        <v>150</v>
      </c>
      <c r="L23" s="16">
        <f>H23+J23</f>
        <v>0</v>
      </c>
    </row>
    <row r="24" ht="20.1" customHeight="1" spans="1:12">
      <c r="A24" s="10" t="s">
        <v>226</v>
      </c>
      <c r="B24" s="11" t="s">
        <v>213</v>
      </c>
      <c r="C24" s="11" t="s">
        <v>207</v>
      </c>
      <c r="D24" s="11" t="s">
        <v>212</v>
      </c>
      <c r="E24" s="12">
        <v>2200102</v>
      </c>
      <c r="F24" s="12" t="str">
        <f>IF(ISNA(VLOOKUP(E24,'[1]20科目库'!$A:$B,2,0)),"",VLOOKUP(E24,'[1]20科目库'!$A:$B,2,0))</f>
        <v>自然资源事务-一般行政管理事务</v>
      </c>
      <c r="G24" s="13">
        <v>60</v>
      </c>
      <c r="H24" s="14"/>
      <c r="I24" s="16"/>
      <c r="J24" s="16"/>
      <c r="K24" s="16">
        <f t="shared" si="1"/>
        <v>60</v>
      </c>
      <c r="L24" s="16">
        <f>H24+J24</f>
        <v>0</v>
      </c>
    </row>
    <row r="25" ht="20.1" customHeight="1" spans="1:12">
      <c r="A25" s="10" t="s">
        <v>226</v>
      </c>
      <c r="B25" s="11" t="s">
        <v>215</v>
      </c>
      <c r="C25" s="11" t="s">
        <v>207</v>
      </c>
      <c r="D25" s="11" t="s">
        <v>212</v>
      </c>
      <c r="E25" s="12">
        <v>2200102</v>
      </c>
      <c r="F25" s="12" t="str">
        <f>IF(ISNA(VLOOKUP(E25,'[1]20科目库'!$A:$B,2,0)),"",VLOOKUP(E25,'[1]20科目库'!$A:$B,2,0))</f>
        <v>自然资源事务-一般行政管理事务</v>
      </c>
      <c r="G25" s="13">
        <v>60</v>
      </c>
      <c r="H25" s="14"/>
      <c r="I25" s="16"/>
      <c r="J25" s="16"/>
      <c r="K25" s="16">
        <f t="shared" si="1"/>
        <v>60</v>
      </c>
      <c r="L25" s="16">
        <f>H25+J25</f>
        <v>0</v>
      </c>
    </row>
    <row r="26" ht="20.1" customHeight="1" spans="1:12">
      <c r="A26" s="10" t="s">
        <v>226</v>
      </c>
      <c r="B26" s="11" t="s">
        <v>229</v>
      </c>
      <c r="C26" s="11" t="s">
        <v>207</v>
      </c>
      <c r="D26" s="11" t="s">
        <v>212</v>
      </c>
      <c r="E26" s="12">
        <v>2200199</v>
      </c>
      <c r="F26" s="12" t="str">
        <f>IF(ISNA(VLOOKUP(E26,'[1]20科目库'!$A:$B,2,0)),"",VLOOKUP(E26,'[1]20科目库'!$A:$B,2,0))</f>
        <v>自然资源事务-其他自然资源事务支出</v>
      </c>
      <c r="G26" s="13">
        <v>110</v>
      </c>
      <c r="H26" s="14"/>
      <c r="I26" s="16"/>
      <c r="J26" s="16"/>
      <c r="K26" s="16">
        <f t="shared" si="1"/>
        <v>110</v>
      </c>
      <c r="L26" s="16">
        <f>H26+J26</f>
        <v>0</v>
      </c>
    </row>
    <row r="27" ht="20.1" customHeight="1" spans="1:12">
      <c r="A27" s="10" t="s">
        <v>226</v>
      </c>
      <c r="B27" s="11" t="s">
        <v>230</v>
      </c>
      <c r="C27" s="11" t="s">
        <v>207</v>
      </c>
      <c r="D27" s="11" t="s">
        <v>212</v>
      </c>
      <c r="E27" s="12">
        <v>2110199</v>
      </c>
      <c r="F27" s="12" t="str">
        <f>IF(ISNA(VLOOKUP(E27,'[1]20科目库'!$A:$B,2,0)),"",VLOOKUP(E27,'[1]20科目库'!$A:$B,2,0))</f>
        <v>环境保护管理事务-其他环境保护管理事务支出</v>
      </c>
      <c r="G27" s="13">
        <v>10</v>
      </c>
      <c r="H27" s="14"/>
      <c r="I27" s="16"/>
      <c r="J27" s="16">
        <v>90</v>
      </c>
      <c r="K27" s="16">
        <f>G27+J27</f>
        <v>100</v>
      </c>
      <c r="L27" s="16">
        <f>H27</f>
        <v>0</v>
      </c>
    </row>
    <row r="28" ht="20.1" customHeight="1" spans="1:12">
      <c r="A28" s="10" t="s">
        <v>226</v>
      </c>
      <c r="B28" s="11" t="s">
        <v>231</v>
      </c>
      <c r="C28" s="11" t="s">
        <v>207</v>
      </c>
      <c r="D28" s="11" t="s">
        <v>212</v>
      </c>
      <c r="E28" s="12">
        <v>2110199</v>
      </c>
      <c r="F28" s="12" t="str">
        <f>IF(ISNA(VLOOKUP(E28,'[1]20科目库'!$A:$B,2,0)),"",VLOOKUP(E28,'[1]20科目库'!$A:$B,2,0))</f>
        <v>环境保护管理事务-其他环境保护管理事务支出</v>
      </c>
      <c r="G28" s="13">
        <v>30</v>
      </c>
      <c r="H28" s="14"/>
      <c r="I28" s="16"/>
      <c r="J28" s="16">
        <v>30</v>
      </c>
      <c r="K28" s="16">
        <f>G28+J28</f>
        <v>60</v>
      </c>
      <c r="L28" s="16">
        <f>H28</f>
        <v>0</v>
      </c>
    </row>
    <row r="29" ht="20.1" customHeight="1" spans="1:12">
      <c r="A29" s="10" t="s">
        <v>226</v>
      </c>
      <c r="B29" s="11" t="s">
        <v>232</v>
      </c>
      <c r="C29" s="11" t="s">
        <v>207</v>
      </c>
      <c r="D29" s="11" t="s">
        <v>212</v>
      </c>
      <c r="E29" s="12">
        <v>2110199</v>
      </c>
      <c r="F29" s="12" t="str">
        <f>IF(ISNA(VLOOKUP(E29,'[1]20科目库'!$A:$B,2,0)),"",VLOOKUP(E29,'[1]20科目库'!$A:$B,2,0))</f>
        <v>环境保护管理事务-其他环境保护管理事务支出</v>
      </c>
      <c r="G29" s="13">
        <v>10</v>
      </c>
      <c r="H29" s="14"/>
      <c r="I29" s="16"/>
      <c r="J29" s="16"/>
      <c r="K29" s="16">
        <f t="shared" si="1"/>
        <v>10</v>
      </c>
      <c r="L29" s="16">
        <f t="shared" ref="L29:L55" si="2">H29+J29</f>
        <v>0</v>
      </c>
    </row>
    <row r="30" ht="20.1" customHeight="1" spans="1:12">
      <c r="A30" s="10" t="s">
        <v>226</v>
      </c>
      <c r="B30" s="11" t="s">
        <v>233</v>
      </c>
      <c r="C30" s="11" t="s">
        <v>207</v>
      </c>
      <c r="D30" s="11" t="s">
        <v>212</v>
      </c>
      <c r="E30" s="12">
        <v>2110199</v>
      </c>
      <c r="F30" s="12" t="str">
        <f>IF(ISNA(VLOOKUP(E30,'[1]20科目库'!$A:$B,2,0)),"",VLOOKUP(E30,'[1]20科目库'!$A:$B,2,0))</f>
        <v>环境保护管理事务-其他环境保护管理事务支出</v>
      </c>
      <c r="G30" s="13">
        <v>10</v>
      </c>
      <c r="H30" s="14"/>
      <c r="I30" s="16"/>
      <c r="J30" s="16"/>
      <c r="K30" s="16">
        <f t="shared" si="1"/>
        <v>10</v>
      </c>
      <c r="L30" s="16">
        <f t="shared" si="2"/>
        <v>0</v>
      </c>
    </row>
    <row r="31" ht="20.1" customHeight="1" spans="1:12">
      <c r="A31" s="10" t="s">
        <v>226</v>
      </c>
      <c r="B31" s="11" t="s">
        <v>234</v>
      </c>
      <c r="C31" s="11" t="s">
        <v>207</v>
      </c>
      <c r="D31" s="11" t="s">
        <v>212</v>
      </c>
      <c r="E31" s="12">
        <v>2200150</v>
      </c>
      <c r="F31" s="12" t="str">
        <f>IF(ISNA(VLOOKUP(E31,'[1]20科目库'!$A:$B,2,0)),"",VLOOKUP(E31,'[1]20科目库'!$A:$B,2,0))</f>
        <v>自然资源事务-事业运行</v>
      </c>
      <c r="G31" s="13">
        <v>120</v>
      </c>
      <c r="H31" s="14"/>
      <c r="I31" s="16"/>
      <c r="J31" s="16"/>
      <c r="K31" s="16">
        <f t="shared" si="1"/>
        <v>120</v>
      </c>
      <c r="L31" s="16">
        <f t="shared" si="2"/>
        <v>0</v>
      </c>
    </row>
    <row r="32" ht="20.1" customHeight="1" spans="1:12">
      <c r="A32" s="10" t="s">
        <v>226</v>
      </c>
      <c r="B32" s="11" t="s">
        <v>235</v>
      </c>
      <c r="C32" s="11" t="s">
        <v>207</v>
      </c>
      <c r="D32" s="11" t="s">
        <v>212</v>
      </c>
      <c r="E32" s="12">
        <v>2200199</v>
      </c>
      <c r="F32" s="12" t="str">
        <f>IF(ISNA(VLOOKUP(E32,'[1]20科目库'!$A:$B,2,0)),"",VLOOKUP(E32,'[1]20科目库'!$A:$B,2,0))</f>
        <v>自然资源事务-其他自然资源事务支出</v>
      </c>
      <c r="G32" s="13">
        <v>100</v>
      </c>
      <c r="H32" s="14"/>
      <c r="I32" s="16"/>
      <c r="J32" s="16"/>
      <c r="K32" s="16">
        <f t="shared" si="1"/>
        <v>100</v>
      </c>
      <c r="L32" s="16">
        <f t="shared" si="2"/>
        <v>0</v>
      </c>
    </row>
    <row r="33" ht="20.1" customHeight="1" spans="1:12">
      <c r="A33" s="10" t="s">
        <v>226</v>
      </c>
      <c r="B33" s="11" t="s">
        <v>236</v>
      </c>
      <c r="C33" s="11" t="s">
        <v>207</v>
      </c>
      <c r="D33" s="11" t="s">
        <v>212</v>
      </c>
      <c r="E33" s="12">
        <v>2120199</v>
      </c>
      <c r="F33" s="12" t="str">
        <f>IF(ISNA(VLOOKUP(E33,'[1]20科目库'!$A:$B,2,0)),"",VLOOKUP(E33,'[1]20科目库'!$A:$B,2,0))</f>
        <v>城乡社区管理事务-其他城乡社区管理事务支出</v>
      </c>
      <c r="G33" s="13">
        <v>200</v>
      </c>
      <c r="H33" s="14"/>
      <c r="I33" s="16"/>
      <c r="J33" s="16"/>
      <c r="K33" s="16">
        <f t="shared" si="1"/>
        <v>200</v>
      </c>
      <c r="L33" s="16">
        <f t="shared" si="2"/>
        <v>0</v>
      </c>
    </row>
    <row r="34" ht="20.1" customHeight="1" spans="1:12">
      <c r="A34" s="10" t="s">
        <v>226</v>
      </c>
      <c r="B34" s="11" t="s">
        <v>237</v>
      </c>
      <c r="C34" s="11" t="s">
        <v>207</v>
      </c>
      <c r="D34" s="11" t="s">
        <v>208</v>
      </c>
      <c r="E34" s="12">
        <v>2120199</v>
      </c>
      <c r="F34" s="12" t="str">
        <f>IF(ISNA(VLOOKUP(E34,'[1]20科目库'!$A:$B,2,0)),"",VLOOKUP(E34,'[1]20科目库'!$A:$B,2,0))</f>
        <v>城乡社区管理事务-其他城乡社区管理事务支出</v>
      </c>
      <c r="G34" s="13">
        <v>400</v>
      </c>
      <c r="H34" s="14"/>
      <c r="I34" s="16"/>
      <c r="J34" s="16"/>
      <c r="K34" s="16">
        <f t="shared" si="1"/>
        <v>400</v>
      </c>
      <c r="L34" s="16">
        <f t="shared" si="2"/>
        <v>0</v>
      </c>
    </row>
    <row r="35" ht="20.1" customHeight="1" spans="1:12">
      <c r="A35" s="10" t="s">
        <v>226</v>
      </c>
      <c r="B35" s="11" t="s">
        <v>238</v>
      </c>
      <c r="C35" s="11" t="s">
        <v>207</v>
      </c>
      <c r="D35" s="11" t="s">
        <v>208</v>
      </c>
      <c r="E35" s="12">
        <v>2120803</v>
      </c>
      <c r="F35" s="12" t="str">
        <f>IF(ISNA(VLOOKUP(E35,'[1]20科目库'!$A:$B,2,0)),"",VLOOKUP(E35,'[1]20科目库'!$A:$B,2,0))</f>
        <v>国有土地使用权出让收入安排的支出-城市建设支出</v>
      </c>
      <c r="G35" s="13"/>
      <c r="H35" s="14">
        <v>2000</v>
      </c>
      <c r="I35" s="16"/>
      <c r="J35" s="16">
        <v>2000</v>
      </c>
      <c r="K35" s="16">
        <f t="shared" si="1"/>
        <v>0</v>
      </c>
      <c r="L35" s="16">
        <f t="shared" si="2"/>
        <v>4000</v>
      </c>
    </row>
    <row r="36" ht="20.1" customHeight="1" spans="1:12">
      <c r="A36" s="10" t="s">
        <v>226</v>
      </c>
      <c r="B36" s="11" t="s">
        <v>239</v>
      </c>
      <c r="C36" s="11" t="s">
        <v>240</v>
      </c>
      <c r="D36" s="11" t="s">
        <v>208</v>
      </c>
      <c r="E36" s="12">
        <v>2120804</v>
      </c>
      <c r="F36" s="12" t="str">
        <f>IF(ISNA(VLOOKUP(E36,'[1]20科目库'!$A:$B,2,0)),"",VLOOKUP(E36,'[1]20科目库'!$A:$B,2,0))</f>
        <v>国有土地使用权出让收入安排的支出-农村基础设施建设支出</v>
      </c>
      <c r="G36" s="13"/>
      <c r="H36" s="14">
        <v>5000</v>
      </c>
      <c r="I36" s="16"/>
      <c r="J36" s="16"/>
      <c r="K36" s="16">
        <f t="shared" si="1"/>
        <v>0</v>
      </c>
      <c r="L36" s="16">
        <f t="shared" si="2"/>
        <v>5000</v>
      </c>
    </row>
    <row r="37" ht="20.1" customHeight="1" spans="1:13">
      <c r="A37" s="10" t="s">
        <v>226</v>
      </c>
      <c r="B37" s="11" t="s">
        <v>241</v>
      </c>
      <c r="C37" s="11"/>
      <c r="D37" s="11" t="s">
        <v>208</v>
      </c>
      <c r="E37" s="12">
        <v>2120802</v>
      </c>
      <c r="F37" s="12" t="str">
        <f>IF(ISNA(VLOOKUP(E37,'[1]20科目库'!$A:$B,2,0)),"",VLOOKUP(E37,'[1]20科目库'!$A:$B,2,0))</f>
        <v>国有土地使用权出让收入安排的支出-土地开发支出</v>
      </c>
      <c r="G37" s="13"/>
      <c r="H37" s="14"/>
      <c r="I37" s="17"/>
      <c r="J37" s="17">
        <v>4050</v>
      </c>
      <c r="K37" s="16">
        <f t="shared" si="1"/>
        <v>0</v>
      </c>
      <c r="L37" s="16">
        <f t="shared" si="2"/>
        <v>4050</v>
      </c>
      <c r="M37" s="1">
        <f>8000-1000-2200-750</f>
        <v>4050</v>
      </c>
    </row>
    <row r="38" ht="20.1" customHeight="1" spans="1:12">
      <c r="A38" s="10" t="s">
        <v>226</v>
      </c>
      <c r="B38" s="11" t="s">
        <v>242</v>
      </c>
      <c r="C38" s="11" t="s">
        <v>207</v>
      </c>
      <c r="D38" s="11" t="s">
        <v>208</v>
      </c>
      <c r="E38" s="12">
        <v>2120802</v>
      </c>
      <c r="F38" s="12" t="str">
        <f>IF(ISNA(VLOOKUP(E38,'[1]20科目库'!$A:$B,2,0)),"",VLOOKUP(E38,'[1]20科目库'!$A:$B,2,0))</f>
        <v>国有土地使用权出让收入安排的支出-土地开发支出</v>
      </c>
      <c r="G38" s="13"/>
      <c r="H38" s="14"/>
      <c r="I38" s="16"/>
      <c r="J38" s="16">
        <v>600</v>
      </c>
      <c r="K38" s="16">
        <f t="shared" si="1"/>
        <v>0</v>
      </c>
      <c r="L38" s="16">
        <f t="shared" si="2"/>
        <v>600</v>
      </c>
    </row>
    <row r="39" ht="20.1" customHeight="1" spans="1:12">
      <c r="A39" s="10" t="s">
        <v>226</v>
      </c>
      <c r="B39" s="11" t="s">
        <v>243</v>
      </c>
      <c r="C39" s="11" t="s">
        <v>207</v>
      </c>
      <c r="D39" s="11" t="s">
        <v>212</v>
      </c>
      <c r="E39" s="12">
        <v>2120802</v>
      </c>
      <c r="F39" s="12" t="str">
        <f>IF(ISNA(VLOOKUP(E39,'[1]20科目库'!$A:$B,2,0)),"",VLOOKUP(E39,'[1]20科目库'!$A:$B,2,0))</f>
        <v>国有土地使用权出让收入安排的支出-土地开发支出</v>
      </c>
      <c r="G39" s="13"/>
      <c r="H39" s="14"/>
      <c r="I39" s="16"/>
      <c r="J39" s="16">
        <v>150</v>
      </c>
      <c r="K39" s="16">
        <f t="shared" si="1"/>
        <v>0</v>
      </c>
      <c r="L39" s="16">
        <f t="shared" si="2"/>
        <v>150</v>
      </c>
    </row>
    <row r="40" ht="20.1" customHeight="1" spans="1:12">
      <c r="A40" s="10" t="s">
        <v>226</v>
      </c>
      <c r="B40" s="11" t="s">
        <v>244</v>
      </c>
      <c r="C40" s="11" t="s">
        <v>207</v>
      </c>
      <c r="D40" s="11" t="s">
        <v>212</v>
      </c>
      <c r="E40" s="12">
        <v>2120802</v>
      </c>
      <c r="F40" s="12" t="str">
        <f>IF(ISNA(VLOOKUP(E40,'[1]20科目库'!$A:$B,2,0)),"",VLOOKUP(E40,'[1]20科目库'!$A:$B,2,0))</f>
        <v>国有土地使用权出让收入安排的支出-土地开发支出</v>
      </c>
      <c r="G40" s="13"/>
      <c r="H40" s="14"/>
      <c r="I40" s="16"/>
      <c r="J40" s="16">
        <v>8</v>
      </c>
      <c r="K40" s="16">
        <f t="shared" si="1"/>
        <v>0</v>
      </c>
      <c r="L40" s="16">
        <f t="shared" si="2"/>
        <v>8</v>
      </c>
    </row>
    <row r="41" ht="20.1" customHeight="1" spans="1:12">
      <c r="A41" s="10" t="s">
        <v>226</v>
      </c>
      <c r="B41" s="11" t="s">
        <v>245</v>
      </c>
      <c r="C41" s="11" t="s">
        <v>207</v>
      </c>
      <c r="D41" s="11" t="s">
        <v>212</v>
      </c>
      <c r="E41" s="12">
        <v>2120899</v>
      </c>
      <c r="F41" s="12" t="str">
        <f>IF(ISNA(VLOOKUP(E41,'[1]20科目库'!$A:$B,2,0)),"",VLOOKUP(E41,'[1]20科目库'!$A:$B,2,0))</f>
        <v>国有土地使用权出让收入安排的支出-其他国有土地使用权出让收入安排的支出</v>
      </c>
      <c r="G41" s="13"/>
      <c r="H41" s="14"/>
      <c r="I41" s="16"/>
      <c r="J41" s="16">
        <v>80</v>
      </c>
      <c r="K41" s="16">
        <f t="shared" si="1"/>
        <v>0</v>
      </c>
      <c r="L41" s="16">
        <f t="shared" si="2"/>
        <v>80</v>
      </c>
    </row>
    <row r="42" ht="20.1" customHeight="1" spans="1:12">
      <c r="A42" s="10" t="s">
        <v>226</v>
      </c>
      <c r="B42" s="11" t="s">
        <v>246</v>
      </c>
      <c r="C42" s="11" t="s">
        <v>207</v>
      </c>
      <c r="D42" s="11" t="s">
        <v>208</v>
      </c>
      <c r="E42" s="12">
        <v>2120811</v>
      </c>
      <c r="F42" s="12" t="str">
        <f>IF(ISNA(VLOOKUP(E42,'[1]20科目库'!$A:$B,2,0)),"",VLOOKUP(E42,'[1]20科目库'!$A:$B,2,0))</f>
        <v>国有土地使用权出让收入安排的支出-公共租赁住房支出</v>
      </c>
      <c r="G42" s="13"/>
      <c r="H42" s="14"/>
      <c r="I42" s="16"/>
      <c r="J42" s="16">
        <v>300</v>
      </c>
      <c r="K42" s="16">
        <f t="shared" si="1"/>
        <v>0</v>
      </c>
      <c r="L42" s="16">
        <f t="shared" si="2"/>
        <v>300</v>
      </c>
    </row>
    <row r="43" ht="20.1" customHeight="1" spans="1:12">
      <c r="A43" s="10" t="s">
        <v>226</v>
      </c>
      <c r="B43" s="11" t="s">
        <v>247</v>
      </c>
      <c r="C43" s="11" t="s">
        <v>207</v>
      </c>
      <c r="D43" s="11" t="s">
        <v>212</v>
      </c>
      <c r="E43" s="12">
        <v>2120899</v>
      </c>
      <c r="F43" s="12" t="str">
        <f>IF(ISNA(VLOOKUP(E43,'[1]20科目库'!$A:$B,2,0)),"",VLOOKUP(E43,'[1]20科目库'!$A:$B,2,0))</f>
        <v>国有土地使用权出让收入安排的支出-其他国有土地使用权出让收入安排的支出</v>
      </c>
      <c r="G43" s="13"/>
      <c r="H43" s="14"/>
      <c r="I43" s="16"/>
      <c r="J43" s="16">
        <v>15</v>
      </c>
      <c r="K43" s="16">
        <f t="shared" si="1"/>
        <v>0</v>
      </c>
      <c r="L43" s="16">
        <f t="shared" si="2"/>
        <v>15</v>
      </c>
    </row>
    <row r="44" ht="20.1" customHeight="1" spans="1:12">
      <c r="A44" s="10" t="s">
        <v>226</v>
      </c>
      <c r="B44" s="11" t="s">
        <v>248</v>
      </c>
      <c r="C44" s="11" t="s">
        <v>207</v>
      </c>
      <c r="D44" s="11" t="s">
        <v>212</v>
      </c>
      <c r="E44" s="12">
        <v>2120899</v>
      </c>
      <c r="F44" s="12" t="str">
        <f>IF(ISNA(VLOOKUP(E44,'[1]20科目库'!$A:$B,2,0)),"",VLOOKUP(E44,'[1]20科目库'!$A:$B,2,0))</f>
        <v>国有土地使用权出让收入安排的支出-其他国有土地使用权出让收入安排的支出</v>
      </c>
      <c r="G44" s="13"/>
      <c r="H44" s="14"/>
      <c r="I44" s="16"/>
      <c r="J44" s="16">
        <v>15</v>
      </c>
      <c r="K44" s="16">
        <f t="shared" si="1"/>
        <v>0</v>
      </c>
      <c r="L44" s="16">
        <f t="shared" si="2"/>
        <v>15</v>
      </c>
    </row>
    <row r="45" ht="20.1" customHeight="1" spans="1:12">
      <c r="A45" s="10" t="s">
        <v>226</v>
      </c>
      <c r="B45" s="11" t="s">
        <v>249</v>
      </c>
      <c r="C45" s="11" t="s">
        <v>207</v>
      </c>
      <c r="D45" s="11" t="s">
        <v>212</v>
      </c>
      <c r="E45" s="12">
        <v>2120802</v>
      </c>
      <c r="F45" s="12" t="str">
        <f>IF(ISNA(VLOOKUP(E45,'[1]20科目库'!$A:$B,2,0)),"",VLOOKUP(E45,'[1]20科目库'!$A:$B,2,0))</f>
        <v>国有土地使用权出让收入安排的支出-土地开发支出</v>
      </c>
      <c r="G45" s="13"/>
      <c r="H45" s="14"/>
      <c r="I45" s="16"/>
      <c r="J45" s="16">
        <v>300</v>
      </c>
      <c r="K45" s="16">
        <f t="shared" si="1"/>
        <v>0</v>
      </c>
      <c r="L45" s="16">
        <f t="shared" si="2"/>
        <v>300</v>
      </c>
    </row>
    <row r="46" ht="20.1" customHeight="1" spans="1:12">
      <c r="A46" s="10" t="s">
        <v>226</v>
      </c>
      <c r="B46" s="11" t="s">
        <v>250</v>
      </c>
      <c r="C46" s="11" t="s">
        <v>207</v>
      </c>
      <c r="D46" s="11" t="s">
        <v>212</v>
      </c>
      <c r="E46" s="12">
        <v>2120802</v>
      </c>
      <c r="F46" s="12" t="str">
        <f>IF(ISNA(VLOOKUP(E46,'[1]20科目库'!$A:$B,2,0)),"",VLOOKUP(E46,'[1]20科目库'!$A:$B,2,0))</f>
        <v>国有土地使用权出让收入安排的支出-土地开发支出</v>
      </c>
      <c r="G46" s="13"/>
      <c r="H46" s="14"/>
      <c r="I46" s="16"/>
      <c r="J46" s="16">
        <v>200</v>
      </c>
      <c r="K46" s="16">
        <f t="shared" si="1"/>
        <v>0</v>
      </c>
      <c r="L46" s="16">
        <f t="shared" si="2"/>
        <v>200</v>
      </c>
    </row>
    <row r="47" ht="20.1" customHeight="1" spans="1:12">
      <c r="A47" s="10" t="s">
        <v>226</v>
      </c>
      <c r="B47" s="11" t="s">
        <v>251</v>
      </c>
      <c r="C47" s="11" t="s">
        <v>207</v>
      </c>
      <c r="D47" s="11" t="s">
        <v>212</v>
      </c>
      <c r="E47" s="12">
        <v>2120899</v>
      </c>
      <c r="F47" s="12" t="str">
        <f>IF(ISNA(VLOOKUP(E47,'[1]20科目库'!$A:$B,2,0)),"",VLOOKUP(E47,'[1]20科目库'!$A:$B,2,0))</f>
        <v>国有土地使用权出让收入安排的支出-其他国有土地使用权出让收入安排的支出</v>
      </c>
      <c r="G47" s="13"/>
      <c r="H47" s="14"/>
      <c r="I47" s="16"/>
      <c r="J47" s="16">
        <v>22</v>
      </c>
      <c r="K47" s="16">
        <f t="shared" si="1"/>
        <v>0</v>
      </c>
      <c r="L47" s="16">
        <f t="shared" si="2"/>
        <v>22</v>
      </c>
    </row>
    <row r="48" ht="20.1" customHeight="1" spans="1:12">
      <c r="A48" s="10" t="s">
        <v>226</v>
      </c>
      <c r="B48" s="11" t="s">
        <v>252</v>
      </c>
      <c r="C48" s="11" t="s">
        <v>207</v>
      </c>
      <c r="D48" s="11" t="s">
        <v>212</v>
      </c>
      <c r="E48" s="12">
        <v>2120899</v>
      </c>
      <c r="F48" s="12" t="str">
        <f>IF(ISNA(VLOOKUP(E48,'[1]20科目库'!$A:$B,2,0)),"",VLOOKUP(E48,'[1]20科目库'!$A:$B,2,0))</f>
        <v>国有土地使用权出让收入安排的支出-其他国有土地使用权出让收入安排的支出</v>
      </c>
      <c r="G48" s="13"/>
      <c r="H48" s="14"/>
      <c r="I48" s="16"/>
      <c r="J48" s="16">
        <v>550</v>
      </c>
      <c r="K48" s="16">
        <f t="shared" si="1"/>
        <v>0</v>
      </c>
      <c r="L48" s="16">
        <f t="shared" si="2"/>
        <v>550</v>
      </c>
    </row>
    <row r="49" ht="20.1" customHeight="1" spans="1:12">
      <c r="A49" s="10" t="s">
        <v>226</v>
      </c>
      <c r="B49" s="11" t="s">
        <v>253</v>
      </c>
      <c r="C49" s="11" t="s">
        <v>207</v>
      </c>
      <c r="D49" s="11" t="s">
        <v>212</v>
      </c>
      <c r="E49" s="12">
        <v>2120899</v>
      </c>
      <c r="F49" s="12" t="str">
        <f>IF(ISNA(VLOOKUP(E49,'[1]20科目库'!$A:$B,2,0)),"",VLOOKUP(E49,'[1]20科目库'!$A:$B,2,0))</f>
        <v>国有土地使用权出让收入安排的支出-其他国有土地使用权出让收入安排的支出</v>
      </c>
      <c r="G49" s="13"/>
      <c r="H49" s="14"/>
      <c r="I49" s="16"/>
      <c r="J49" s="16">
        <v>20</v>
      </c>
      <c r="K49" s="16">
        <f t="shared" si="1"/>
        <v>0</v>
      </c>
      <c r="L49" s="16">
        <f t="shared" si="2"/>
        <v>20</v>
      </c>
    </row>
    <row r="50" ht="20.1" customHeight="1" spans="1:12">
      <c r="A50" s="10" t="s">
        <v>226</v>
      </c>
      <c r="B50" s="11" t="s">
        <v>254</v>
      </c>
      <c r="C50" s="11" t="s">
        <v>207</v>
      </c>
      <c r="D50" s="11" t="s">
        <v>212</v>
      </c>
      <c r="E50" s="12">
        <v>2120802</v>
      </c>
      <c r="F50" s="12" t="str">
        <f>IF(ISNA(VLOOKUP(E50,'[1]20科目库'!$A:$B,2,0)),"",VLOOKUP(E50,'[1]20科目库'!$A:$B,2,0))</f>
        <v>国有土地使用权出让收入安排的支出-土地开发支出</v>
      </c>
      <c r="G50" s="13"/>
      <c r="H50" s="14"/>
      <c r="I50" s="16"/>
      <c r="J50" s="16">
        <v>17</v>
      </c>
      <c r="K50" s="16">
        <f t="shared" si="1"/>
        <v>0</v>
      </c>
      <c r="L50" s="16">
        <f t="shared" si="2"/>
        <v>17</v>
      </c>
    </row>
    <row r="51" ht="20.1" customHeight="1" spans="1:12">
      <c r="A51" s="10" t="s">
        <v>226</v>
      </c>
      <c r="B51" s="11" t="s">
        <v>255</v>
      </c>
      <c r="C51" s="11" t="s">
        <v>207</v>
      </c>
      <c r="D51" s="11" t="s">
        <v>212</v>
      </c>
      <c r="E51" s="12">
        <v>2120802</v>
      </c>
      <c r="F51" s="12" t="str">
        <f>IF(ISNA(VLOOKUP(E51,'[1]20科目库'!$A:$B,2,0)),"",VLOOKUP(E51,'[1]20科目库'!$A:$B,2,0))</f>
        <v>国有土地使用权出让收入安排的支出-土地开发支出</v>
      </c>
      <c r="G51" s="13"/>
      <c r="H51" s="14"/>
      <c r="I51" s="16"/>
      <c r="J51" s="16">
        <v>5.5</v>
      </c>
      <c r="K51" s="16">
        <f t="shared" si="1"/>
        <v>0</v>
      </c>
      <c r="L51" s="16">
        <f t="shared" si="2"/>
        <v>5.5</v>
      </c>
    </row>
    <row r="52" ht="20.1" customHeight="1" spans="1:12">
      <c r="A52" s="10" t="s">
        <v>226</v>
      </c>
      <c r="B52" s="11" t="s">
        <v>256</v>
      </c>
      <c r="C52" s="11" t="s">
        <v>207</v>
      </c>
      <c r="D52" s="11" t="s">
        <v>212</v>
      </c>
      <c r="E52" s="12">
        <v>2120899</v>
      </c>
      <c r="F52" s="12" t="str">
        <f>IF(ISNA(VLOOKUP(E52,'[1]20科目库'!$A:$B,2,0)),"",VLOOKUP(E52,'[1]20科目库'!$A:$B,2,0))</f>
        <v>国有土地使用权出让收入安排的支出-其他国有土地使用权出让收入安排的支出</v>
      </c>
      <c r="G52" s="13"/>
      <c r="H52" s="14"/>
      <c r="I52" s="16"/>
      <c r="J52" s="16">
        <v>14</v>
      </c>
      <c r="K52" s="16">
        <f t="shared" si="1"/>
        <v>0</v>
      </c>
      <c r="L52" s="16">
        <f t="shared" si="2"/>
        <v>14</v>
      </c>
    </row>
    <row r="53" ht="20.1" customHeight="1" spans="1:12">
      <c r="A53" s="10" t="s">
        <v>226</v>
      </c>
      <c r="B53" s="11" t="s">
        <v>223</v>
      </c>
      <c r="C53" s="11" t="s">
        <v>207</v>
      </c>
      <c r="D53" s="11" t="s">
        <v>212</v>
      </c>
      <c r="E53" s="12">
        <v>2120899</v>
      </c>
      <c r="F53" s="12" t="str">
        <f>IF(ISNA(VLOOKUP(E53,'[1]20科目库'!$A:$B,2,0)),"",VLOOKUP(E53,'[1]20科目库'!$A:$B,2,0))</f>
        <v>国有土地使用权出让收入安排的支出-其他国有土地使用权出让收入安排的支出</v>
      </c>
      <c r="G53" s="13"/>
      <c r="H53" s="14"/>
      <c r="I53" s="16"/>
      <c r="J53" s="16">
        <v>127</v>
      </c>
      <c r="K53" s="16">
        <f t="shared" si="1"/>
        <v>0</v>
      </c>
      <c r="L53" s="16">
        <f t="shared" si="2"/>
        <v>127</v>
      </c>
    </row>
    <row r="54" ht="20.1" customHeight="1" spans="1:12">
      <c r="A54" s="10" t="s">
        <v>226</v>
      </c>
      <c r="B54" s="11" t="s">
        <v>257</v>
      </c>
      <c r="C54" s="11" t="s">
        <v>207</v>
      </c>
      <c r="D54" s="11" t="s">
        <v>212</v>
      </c>
      <c r="E54" s="12">
        <v>2120804</v>
      </c>
      <c r="F54" s="12" t="str">
        <f>IF(ISNA(VLOOKUP(E54,'[1]20科目库'!$A:$B,2,0)),"",VLOOKUP(E54,'[1]20科目库'!$A:$B,2,0))</f>
        <v>国有土地使用权出让收入安排的支出-农村基础设施建设支出</v>
      </c>
      <c r="G54" s="13"/>
      <c r="H54" s="14"/>
      <c r="I54" s="16"/>
      <c r="J54" s="16">
        <v>32</v>
      </c>
      <c r="K54" s="16">
        <v>0</v>
      </c>
      <c r="L54" s="16">
        <f t="shared" si="2"/>
        <v>32</v>
      </c>
    </row>
    <row r="55" ht="18.95" customHeight="1" spans="1:12">
      <c r="A55" s="10" t="s">
        <v>226</v>
      </c>
      <c r="B55" s="11" t="s">
        <v>258</v>
      </c>
      <c r="C55" s="11" t="s">
        <v>240</v>
      </c>
      <c r="D55" s="11" t="s">
        <v>208</v>
      </c>
      <c r="E55" s="12">
        <v>2120803</v>
      </c>
      <c r="F55" s="12" t="str">
        <f>IF(ISNA(VLOOKUP(E55,'[1]20科目库'!$A:$B,2,0)),"",VLOOKUP(E55,'[1]20科目库'!$A:$B,2,0))</f>
        <v>国有土地使用权出让收入安排的支出-城市建设支出</v>
      </c>
      <c r="G55" s="13"/>
      <c r="H55" s="14">
        <v>2500</v>
      </c>
      <c r="I55" s="16"/>
      <c r="J55" s="16">
        <v>-2500</v>
      </c>
      <c r="K55" s="16">
        <f>G55</f>
        <v>0</v>
      </c>
      <c r="L55" s="16">
        <f t="shared" si="2"/>
        <v>0</v>
      </c>
    </row>
    <row r="56" ht="39" customHeight="1" spans="1:12">
      <c r="A56" s="10" t="s">
        <v>226</v>
      </c>
      <c r="B56" s="11" t="s">
        <v>259</v>
      </c>
      <c r="C56" s="11" t="s">
        <v>240</v>
      </c>
      <c r="D56" s="11" t="s">
        <v>212</v>
      </c>
      <c r="E56" s="12">
        <v>2120803</v>
      </c>
      <c r="F56" s="12" t="str">
        <f>IF(ISNA(VLOOKUP(E56,'[1]20科目库'!$A:$B,2,0)),"",VLOOKUP(E56,'[1]20科目库'!$A:$B,2,0))</f>
        <v>国有土地使用权出让收入安排的支出-城市建设支出</v>
      </c>
      <c r="G56" s="13"/>
      <c r="H56" s="14"/>
      <c r="I56" s="16"/>
      <c r="J56" s="16">
        <v>1000</v>
      </c>
      <c r="K56" s="16">
        <f t="shared" si="1"/>
        <v>0</v>
      </c>
      <c r="L56" s="16">
        <f t="shared" ref="L56:L61" si="3">H56+J56</f>
        <v>1000</v>
      </c>
    </row>
    <row r="57" ht="20.1" customHeight="1" spans="1:12">
      <c r="A57" s="10" t="s">
        <v>226</v>
      </c>
      <c r="B57" s="11" t="s">
        <v>260</v>
      </c>
      <c r="C57" s="11" t="s">
        <v>240</v>
      </c>
      <c r="D57" s="11" t="s">
        <v>212</v>
      </c>
      <c r="E57" s="12">
        <v>2120803</v>
      </c>
      <c r="F57" s="12" t="str">
        <f>IF(ISNA(VLOOKUP(E57,'[1]20科目库'!$A:$B,2,0)),"",VLOOKUP(E57,'[1]20科目库'!$A:$B,2,0))</f>
        <v>国有土地使用权出让收入安排的支出-城市建设支出</v>
      </c>
      <c r="G57" s="13"/>
      <c r="H57" s="14"/>
      <c r="I57" s="16"/>
      <c r="J57" s="16">
        <v>550</v>
      </c>
      <c r="K57" s="16">
        <f t="shared" si="1"/>
        <v>0</v>
      </c>
      <c r="L57" s="16">
        <f t="shared" si="3"/>
        <v>550</v>
      </c>
    </row>
    <row r="58" ht="20.1" customHeight="1" spans="1:12">
      <c r="A58" s="10" t="s">
        <v>226</v>
      </c>
      <c r="B58" s="11" t="s">
        <v>261</v>
      </c>
      <c r="C58" s="11" t="s">
        <v>240</v>
      </c>
      <c r="D58" s="11" t="s">
        <v>212</v>
      </c>
      <c r="E58" s="12">
        <v>2120803</v>
      </c>
      <c r="F58" s="12" t="str">
        <f>IF(ISNA(VLOOKUP(E58,'[1]20科目库'!$A:$B,2,0)),"",VLOOKUP(E58,'[1]20科目库'!$A:$B,2,0))</f>
        <v>国有土地使用权出让收入安排的支出-城市建设支出</v>
      </c>
      <c r="G58" s="13"/>
      <c r="H58" s="14"/>
      <c r="I58" s="16"/>
      <c r="J58" s="16">
        <v>150</v>
      </c>
      <c r="K58" s="16">
        <f t="shared" si="1"/>
        <v>0</v>
      </c>
      <c r="L58" s="16">
        <f t="shared" si="3"/>
        <v>150</v>
      </c>
    </row>
    <row r="59" ht="125.1" customHeight="1" spans="1:12">
      <c r="A59" s="10" t="s">
        <v>226</v>
      </c>
      <c r="B59" s="11" t="s">
        <v>262</v>
      </c>
      <c r="C59" s="11" t="s">
        <v>240</v>
      </c>
      <c r="D59" s="11" t="s">
        <v>212</v>
      </c>
      <c r="E59" s="12">
        <v>2120803</v>
      </c>
      <c r="F59" s="12" t="str">
        <f>IF(ISNA(VLOOKUP(E59,'[1]20科目库'!$A:$B,2,0)),"",VLOOKUP(E59,'[1]20科目库'!$A:$B,2,0))</f>
        <v>国有土地使用权出让收入安排的支出-城市建设支出</v>
      </c>
      <c r="G59" s="13"/>
      <c r="H59" s="14"/>
      <c r="I59" s="16"/>
      <c r="J59" s="16">
        <v>6250</v>
      </c>
      <c r="K59" s="16">
        <f t="shared" si="1"/>
        <v>0</v>
      </c>
      <c r="L59" s="16">
        <f t="shared" si="3"/>
        <v>6250</v>
      </c>
    </row>
    <row r="60" ht="90.95" customHeight="1" spans="1:12">
      <c r="A60" s="10" t="s">
        <v>226</v>
      </c>
      <c r="B60" s="11" t="s">
        <v>263</v>
      </c>
      <c r="C60" s="11" t="s">
        <v>240</v>
      </c>
      <c r="D60" s="11" t="s">
        <v>212</v>
      </c>
      <c r="E60" s="12">
        <v>2120803</v>
      </c>
      <c r="F60" s="12" t="str">
        <f>IF(ISNA(VLOOKUP(E60,'[1]20科目库'!$A:$B,2,0)),"",VLOOKUP(E60,'[1]20科目库'!$A:$B,2,0))</f>
        <v>国有土地使用权出让收入安排的支出-城市建设支出</v>
      </c>
      <c r="G60" s="13"/>
      <c r="H60" s="14"/>
      <c r="I60" s="16"/>
      <c r="J60" s="16">
        <v>950</v>
      </c>
      <c r="K60" s="16">
        <f t="shared" si="1"/>
        <v>0</v>
      </c>
      <c r="L60" s="16">
        <f t="shared" si="3"/>
        <v>950</v>
      </c>
    </row>
    <row r="61" ht="87.95" customHeight="1" spans="1:12">
      <c r="A61" s="10" t="s">
        <v>226</v>
      </c>
      <c r="B61" s="11" t="s">
        <v>264</v>
      </c>
      <c r="C61" s="11" t="s">
        <v>240</v>
      </c>
      <c r="D61" s="11" t="s">
        <v>208</v>
      </c>
      <c r="E61" s="12">
        <v>2120803</v>
      </c>
      <c r="F61" s="12" t="str">
        <f>IF(ISNA(VLOOKUP(E61,'[1]20科目库'!$A:$B,2,0)),"",VLOOKUP(E61,'[1]20科目库'!$A:$B,2,0))</f>
        <v>国有土地使用权出让收入安排的支出-城市建设支出</v>
      </c>
      <c r="G61" s="13"/>
      <c r="H61" s="14"/>
      <c r="I61" s="16"/>
      <c r="J61" s="16">
        <v>2050</v>
      </c>
      <c r="K61" s="16">
        <f t="shared" si="1"/>
        <v>0</v>
      </c>
      <c r="L61" s="16">
        <f t="shared" si="3"/>
        <v>2050</v>
      </c>
    </row>
    <row r="62" ht="20.1" customHeight="1" spans="1:12">
      <c r="A62" s="10" t="s">
        <v>226</v>
      </c>
      <c r="B62" s="11" t="s">
        <v>265</v>
      </c>
      <c r="C62" s="11" t="s">
        <v>207</v>
      </c>
      <c r="D62" s="11" t="s">
        <v>208</v>
      </c>
      <c r="E62" s="12">
        <v>2120899</v>
      </c>
      <c r="F62" s="12" t="str">
        <f>IF(ISNA(VLOOKUP(E62,'[1]20科目库'!$A:$B,2,0)),"",VLOOKUP(E62,'[1]20科目库'!$A:$B,2,0))</f>
        <v>国有土地使用权出让收入安排的支出-其他国有土地使用权出让收入安排的支出</v>
      </c>
      <c r="G62" s="13"/>
      <c r="H62" s="14"/>
      <c r="I62" s="16">
        <v>85</v>
      </c>
      <c r="J62" s="16">
        <v>85</v>
      </c>
      <c r="K62" s="16">
        <f t="shared" si="1"/>
        <v>0</v>
      </c>
      <c r="L62" s="16">
        <f>H62+J62+I62</f>
        <v>170</v>
      </c>
    </row>
    <row r="63" ht="20.1" customHeight="1" spans="1:12">
      <c r="A63" s="10" t="s">
        <v>226</v>
      </c>
      <c r="B63" s="11" t="s">
        <v>225</v>
      </c>
      <c r="C63" s="11" t="s">
        <v>207</v>
      </c>
      <c r="D63" s="11" t="s">
        <v>208</v>
      </c>
      <c r="E63" s="12">
        <v>2120899</v>
      </c>
      <c r="F63" s="12" t="str">
        <f>IF(ISNA(VLOOKUP(E63,'[1]20科目库'!$A:$B,2,0)),"",VLOOKUP(E63,'[1]20科目库'!$A:$B,2,0))</f>
        <v>国有土地使用权出让收入安排的支出-其他国有土地使用权出让收入安排的支出</v>
      </c>
      <c r="G63" s="13"/>
      <c r="H63" s="14"/>
      <c r="I63" s="16">
        <v>2525.3885</v>
      </c>
      <c r="J63" s="16"/>
      <c r="K63" s="16">
        <v>0</v>
      </c>
      <c r="L63" s="16">
        <f>I63</f>
        <v>2525.3885</v>
      </c>
    </row>
    <row r="64" ht="20.1" customHeight="1" spans="1:12">
      <c r="A64" s="10" t="s">
        <v>226</v>
      </c>
      <c r="B64" s="11" t="s">
        <v>266</v>
      </c>
      <c r="C64" s="11" t="s">
        <v>207</v>
      </c>
      <c r="D64" s="11" t="s">
        <v>208</v>
      </c>
      <c r="E64" s="12">
        <v>2120899</v>
      </c>
      <c r="F64" s="12" t="str">
        <f>IF(ISNA(VLOOKUP(E64,'[1]20科目库'!$A:$B,2,0)),"",VLOOKUP(E64,'[1]20科目库'!$A:$B,2,0))</f>
        <v>国有土地使用权出让收入安排的支出-其他国有土地使用权出让收入安排的支出</v>
      </c>
      <c r="G64" s="13"/>
      <c r="H64" s="14"/>
      <c r="I64" s="16">
        <v>3257</v>
      </c>
      <c r="J64" s="16"/>
      <c r="K64" s="16">
        <v>0</v>
      </c>
      <c r="L64" s="16">
        <f t="shared" ref="L64:L73" si="4">I64</f>
        <v>3257</v>
      </c>
    </row>
    <row r="65" ht="20.1" customHeight="1" spans="1:12">
      <c r="A65" s="10" t="s">
        <v>226</v>
      </c>
      <c r="B65" s="11" t="s">
        <v>267</v>
      </c>
      <c r="C65" s="11" t="s">
        <v>207</v>
      </c>
      <c r="D65" s="11" t="s">
        <v>208</v>
      </c>
      <c r="E65" s="12">
        <v>2120899</v>
      </c>
      <c r="F65" s="12" t="str">
        <f>IF(ISNA(VLOOKUP(E65,'[1]20科目库'!$A:$B,2,0)),"",VLOOKUP(E65,'[1]20科目库'!$A:$B,2,0))</f>
        <v>国有土地使用权出让收入安排的支出-其他国有土地使用权出让收入安排的支出</v>
      </c>
      <c r="G65" s="13"/>
      <c r="H65" s="14"/>
      <c r="I65" s="16">
        <v>1000</v>
      </c>
      <c r="J65" s="16"/>
      <c r="K65" s="16">
        <v>0</v>
      </c>
      <c r="L65" s="16">
        <f t="shared" si="4"/>
        <v>1000</v>
      </c>
    </row>
    <row r="66" ht="20.1" customHeight="1" spans="1:12">
      <c r="A66" s="10" t="s">
        <v>226</v>
      </c>
      <c r="B66" s="11" t="s">
        <v>268</v>
      </c>
      <c r="C66" s="11" t="s">
        <v>207</v>
      </c>
      <c r="D66" s="11" t="s">
        <v>208</v>
      </c>
      <c r="E66" s="12">
        <v>2120801</v>
      </c>
      <c r="F66" s="12" t="str">
        <f>IF(ISNA(VLOOKUP(E66,'[1]20科目库'!$A:$B,2,0)),"",VLOOKUP(E66,'[1]20科目库'!$A:$B,2,0))</f>
        <v>国有土地使用权出让收入安排的支出-征地和拆迁补偿支出</v>
      </c>
      <c r="G66" s="13"/>
      <c r="H66" s="14"/>
      <c r="I66" s="16">
        <v>44.3985</v>
      </c>
      <c r="J66" s="16"/>
      <c r="K66" s="16">
        <v>0</v>
      </c>
      <c r="L66" s="16">
        <f t="shared" si="4"/>
        <v>44.3985</v>
      </c>
    </row>
    <row r="67" ht="19.5" customHeight="1" spans="1:12">
      <c r="A67" s="10" t="s">
        <v>226</v>
      </c>
      <c r="B67" s="11" t="s">
        <v>269</v>
      </c>
      <c r="C67" s="11" t="s">
        <v>207</v>
      </c>
      <c r="D67" s="11" t="s">
        <v>208</v>
      </c>
      <c r="E67" s="12">
        <v>2120802</v>
      </c>
      <c r="F67" s="12" t="str">
        <f>IF(ISNA(VLOOKUP(E67,'[1]20科目库'!$A:$B,2,0)),"",VLOOKUP(E67,'[1]20科目库'!$A:$B,2,0))</f>
        <v>国有土地使用权出让收入安排的支出-土地开发支出</v>
      </c>
      <c r="G67" s="13"/>
      <c r="H67" s="14"/>
      <c r="I67" s="16">
        <v>4427</v>
      </c>
      <c r="J67" s="16"/>
      <c r="K67" s="16">
        <v>0</v>
      </c>
      <c r="L67" s="16">
        <f t="shared" si="4"/>
        <v>4427</v>
      </c>
    </row>
    <row r="68" ht="20.1" customHeight="1" spans="1:12">
      <c r="A68" s="10" t="s">
        <v>226</v>
      </c>
      <c r="B68" s="11" t="s">
        <v>270</v>
      </c>
      <c r="C68" s="11" t="s">
        <v>207</v>
      </c>
      <c r="D68" s="11" t="s">
        <v>208</v>
      </c>
      <c r="E68" s="12">
        <v>2120802</v>
      </c>
      <c r="F68" s="12" t="str">
        <f>IF(ISNA(VLOOKUP(E68,'[1]20科目库'!$A:$B,2,0)),"",VLOOKUP(E68,'[1]20科目库'!$A:$B,2,0))</f>
        <v>国有土地使用权出让收入安排的支出-土地开发支出</v>
      </c>
      <c r="G68" s="13"/>
      <c r="H68" s="14"/>
      <c r="I68" s="16">
        <v>25</v>
      </c>
      <c r="J68" s="16"/>
      <c r="K68" s="16">
        <v>0</v>
      </c>
      <c r="L68" s="16">
        <f t="shared" si="4"/>
        <v>25</v>
      </c>
    </row>
    <row r="69" ht="20.1" customHeight="1" spans="1:12">
      <c r="A69" s="10" t="s">
        <v>226</v>
      </c>
      <c r="B69" s="11" t="s">
        <v>271</v>
      </c>
      <c r="C69" s="11" t="s">
        <v>207</v>
      </c>
      <c r="D69" s="11" t="s">
        <v>208</v>
      </c>
      <c r="E69" s="12">
        <v>2120802</v>
      </c>
      <c r="F69" s="12" t="str">
        <f>IF(ISNA(VLOOKUP(E69,'[1]20科目库'!$A:$B,2,0)),"",VLOOKUP(E69,'[1]20科目库'!$A:$B,2,0))</f>
        <v>国有土地使用权出让收入安排的支出-土地开发支出</v>
      </c>
      <c r="G69" s="13"/>
      <c r="H69" s="14"/>
      <c r="I69" s="16">
        <v>2488</v>
      </c>
      <c r="J69" s="16"/>
      <c r="K69" s="16">
        <v>0</v>
      </c>
      <c r="L69" s="16">
        <f t="shared" si="4"/>
        <v>2488</v>
      </c>
    </row>
    <row r="70" ht="20.1" customHeight="1" spans="1:12">
      <c r="A70" s="10" t="s">
        <v>226</v>
      </c>
      <c r="B70" s="11" t="s">
        <v>272</v>
      </c>
      <c r="C70" s="11" t="s">
        <v>207</v>
      </c>
      <c r="D70" s="11" t="s">
        <v>208</v>
      </c>
      <c r="E70" s="12">
        <v>2120802</v>
      </c>
      <c r="F70" s="12" t="str">
        <f>IF(ISNA(VLOOKUP(E70,'[1]20科目库'!$A:$B,2,0)),"",VLOOKUP(E70,'[1]20科目库'!$A:$B,2,0))</f>
        <v>国有土地使用权出让收入安排的支出-土地开发支出</v>
      </c>
      <c r="G70" s="13"/>
      <c r="H70" s="14"/>
      <c r="I70" s="16">
        <v>481</v>
      </c>
      <c r="J70" s="16"/>
      <c r="K70" s="16">
        <v>0</v>
      </c>
      <c r="L70" s="16">
        <f t="shared" si="4"/>
        <v>481</v>
      </c>
    </row>
    <row r="71" ht="20.1" customHeight="1" spans="1:12">
      <c r="A71" s="10" t="s">
        <v>226</v>
      </c>
      <c r="B71" s="11" t="s">
        <v>273</v>
      </c>
      <c r="C71" s="11" t="s">
        <v>207</v>
      </c>
      <c r="D71" s="11" t="s">
        <v>208</v>
      </c>
      <c r="E71" s="12">
        <v>2120803</v>
      </c>
      <c r="F71" s="12" t="str">
        <f>IF(ISNA(VLOOKUP(E71,'[1]20科目库'!$A:$B,2,0)),"",VLOOKUP(E71,'[1]20科目库'!$A:$B,2,0))</f>
        <v>国有土地使用权出让收入安排的支出-城市建设支出</v>
      </c>
      <c r="G71" s="13"/>
      <c r="H71" s="14"/>
      <c r="I71" s="16">
        <v>60</v>
      </c>
      <c r="J71" s="16"/>
      <c r="K71" s="16">
        <v>0</v>
      </c>
      <c r="L71" s="16">
        <f t="shared" si="4"/>
        <v>60</v>
      </c>
    </row>
    <row r="72" ht="20.1" customHeight="1" spans="1:12">
      <c r="A72" s="10" t="s">
        <v>226</v>
      </c>
      <c r="B72" s="11" t="s">
        <v>274</v>
      </c>
      <c r="C72" s="11" t="s">
        <v>207</v>
      </c>
      <c r="D72" s="11" t="s">
        <v>208</v>
      </c>
      <c r="E72" s="12">
        <v>2120801</v>
      </c>
      <c r="F72" s="12" t="str">
        <f>IF(ISNA(VLOOKUP(E72,'[1]20科目库'!$A:$B,2,0)),"",VLOOKUP(E72,'[1]20科目库'!$A:$B,2,0))</f>
        <v>国有土地使用权出让收入安排的支出-征地和拆迁补偿支出</v>
      </c>
      <c r="G72" s="13"/>
      <c r="H72" s="14"/>
      <c r="I72" s="16">
        <v>2176.7004</v>
      </c>
      <c r="J72" s="16"/>
      <c r="K72" s="16">
        <v>0</v>
      </c>
      <c r="L72" s="16">
        <f t="shared" si="4"/>
        <v>2176.7004</v>
      </c>
    </row>
    <row r="73" ht="20.1" customHeight="1" spans="1:12">
      <c r="A73" s="10" t="s">
        <v>226</v>
      </c>
      <c r="B73" s="11" t="s">
        <v>275</v>
      </c>
      <c r="C73" s="11" t="s">
        <v>207</v>
      </c>
      <c r="D73" s="11" t="s">
        <v>208</v>
      </c>
      <c r="E73" s="12">
        <v>2120899</v>
      </c>
      <c r="F73" s="12" t="str">
        <f>IF(ISNA(VLOOKUP(E73,'[1]20科目库'!$A:$B,2,0)),"",VLOOKUP(E73,'[1]20科目库'!$A:$B,2,0))</f>
        <v>国有土地使用权出让收入安排的支出-其他国有土地使用权出让收入安排的支出</v>
      </c>
      <c r="G73" s="13"/>
      <c r="H73" s="14"/>
      <c r="I73" s="16">
        <v>2800</v>
      </c>
      <c r="J73" s="16"/>
      <c r="K73" s="16">
        <v>0</v>
      </c>
      <c r="L73" s="16">
        <f t="shared" si="4"/>
        <v>2800</v>
      </c>
    </row>
    <row r="74" ht="20.1" customHeight="1" spans="1:12">
      <c r="A74" s="10" t="s">
        <v>276</v>
      </c>
      <c r="B74" s="11" t="s">
        <v>277</v>
      </c>
      <c r="C74" s="11" t="s">
        <v>207</v>
      </c>
      <c r="D74" s="11" t="s">
        <v>212</v>
      </c>
      <c r="E74" s="12">
        <v>2240106</v>
      </c>
      <c r="F74" s="12" t="str">
        <f>IF(ISNA(VLOOKUP(E74,'[1]20科目库'!$A:$B,2,0)),"",VLOOKUP(E74,'[1]20科目库'!$A:$B,2,0))</f>
        <v>应急管理事务-安全监管</v>
      </c>
      <c r="G74" s="13">
        <v>118</v>
      </c>
      <c r="H74" s="14"/>
      <c r="I74" s="16"/>
      <c r="J74" s="16">
        <v>756</v>
      </c>
      <c r="K74" s="16">
        <f>G74+J74</f>
        <v>874</v>
      </c>
      <c r="L74" s="16">
        <f>H74</f>
        <v>0</v>
      </c>
    </row>
    <row r="75" ht="20.1" customHeight="1" spans="1:12">
      <c r="A75" s="10" t="s">
        <v>276</v>
      </c>
      <c r="B75" s="11" t="s">
        <v>278</v>
      </c>
      <c r="C75" s="11" t="s">
        <v>207</v>
      </c>
      <c r="D75" s="11" t="s">
        <v>212</v>
      </c>
      <c r="E75" s="12">
        <v>2240199</v>
      </c>
      <c r="F75" s="12" t="str">
        <f>IF(ISNA(VLOOKUP(E75,'[1]20科目库'!$A:$B,2,0)),"",VLOOKUP(E75,'[1]20科目库'!$A:$B,2,0))</f>
        <v>应急管理事务-其他应急管理支出</v>
      </c>
      <c r="G75" s="13">
        <v>35</v>
      </c>
      <c r="H75" s="14"/>
      <c r="I75" s="16"/>
      <c r="J75" s="16">
        <v>15</v>
      </c>
      <c r="K75" s="16">
        <f>G75+J75</f>
        <v>50</v>
      </c>
      <c r="L75" s="16">
        <f t="shared" ref="L75:L76" si="5">H75</f>
        <v>0</v>
      </c>
    </row>
    <row r="76" ht="20.1" customHeight="1" spans="1:12">
      <c r="A76" s="10" t="s">
        <v>276</v>
      </c>
      <c r="B76" s="11" t="s">
        <v>279</v>
      </c>
      <c r="C76" s="11" t="s">
        <v>207</v>
      </c>
      <c r="D76" s="11" t="s">
        <v>212</v>
      </c>
      <c r="E76" s="12">
        <v>2240204</v>
      </c>
      <c r="F76" s="12" t="str">
        <f>IF(ISNA(VLOOKUP(E76,'[1]20科目库'!$A:$B,2,0)),"",VLOOKUP(E76,'[1]20科目库'!$A:$B,2,0))</f>
        <v>消防事务-消防应急救援</v>
      </c>
      <c r="G76" s="13">
        <v>78.2</v>
      </c>
      <c r="H76" s="14"/>
      <c r="I76" s="16"/>
      <c r="J76" s="16">
        <v>110</v>
      </c>
      <c r="K76" s="16">
        <f>G76+J76</f>
        <v>188.2</v>
      </c>
      <c r="L76" s="16">
        <f t="shared" si="5"/>
        <v>0</v>
      </c>
    </row>
    <row r="77" ht="20.1" customHeight="1" spans="1:12">
      <c r="A77" s="10" t="s">
        <v>276</v>
      </c>
      <c r="B77" s="11" t="s">
        <v>280</v>
      </c>
      <c r="C77" s="11" t="s">
        <v>207</v>
      </c>
      <c r="D77" s="11" t="s">
        <v>212</v>
      </c>
      <c r="E77" s="12">
        <v>2240108</v>
      </c>
      <c r="F77" s="12" t="str">
        <f>IF(ISNA(VLOOKUP(E77,'[1]20科目库'!$A:$B,2,0)),"",VLOOKUP(E77,'[1]20科目库'!$A:$B,2,0))</f>
        <v>应急管理事务-应急救援</v>
      </c>
      <c r="G77" s="13">
        <v>50</v>
      </c>
      <c r="H77" s="14"/>
      <c r="I77" s="16"/>
      <c r="J77" s="16"/>
      <c r="K77" s="16">
        <f t="shared" ref="K77:K176" si="6">G77</f>
        <v>50</v>
      </c>
      <c r="L77" s="16">
        <f>H77+J77</f>
        <v>0</v>
      </c>
    </row>
    <row r="78" ht="20.1" customHeight="1" spans="1:12">
      <c r="A78" s="10" t="s">
        <v>276</v>
      </c>
      <c r="B78" s="11" t="s">
        <v>281</v>
      </c>
      <c r="C78" s="11" t="s">
        <v>207</v>
      </c>
      <c r="D78" s="11" t="s">
        <v>212</v>
      </c>
      <c r="E78" s="12">
        <v>2240109</v>
      </c>
      <c r="F78" s="12" t="str">
        <f>IF(ISNA(VLOOKUP(E78,'[1]20科目库'!$A:$B,2,0)),"",VLOOKUP(E78,'[1]20科目库'!$A:$B,2,0))</f>
        <v>应急管理事务-应急管理</v>
      </c>
      <c r="G78" s="13">
        <v>50</v>
      </c>
      <c r="H78" s="14"/>
      <c r="I78" s="16"/>
      <c r="J78" s="16"/>
      <c r="K78" s="16">
        <f t="shared" si="6"/>
        <v>50</v>
      </c>
      <c r="L78" s="16">
        <f>H78+J78</f>
        <v>0</v>
      </c>
    </row>
    <row r="79" ht="20.1" customHeight="1" spans="1:12">
      <c r="A79" s="10" t="s">
        <v>276</v>
      </c>
      <c r="B79" s="11" t="s">
        <v>215</v>
      </c>
      <c r="C79" s="11" t="s">
        <v>207</v>
      </c>
      <c r="D79" s="11" t="s">
        <v>212</v>
      </c>
      <c r="E79" s="12">
        <v>2240102</v>
      </c>
      <c r="F79" s="12" t="str">
        <f>IF(ISNA(VLOOKUP(E79,'[1]20科目库'!$A:$B,2,0)),"",VLOOKUP(E79,'[1]20科目库'!$A:$B,2,0))</f>
        <v>应急管理事务-一般行政管理事务</v>
      </c>
      <c r="G79" s="13">
        <v>14</v>
      </c>
      <c r="H79" s="14"/>
      <c r="I79" s="16"/>
      <c r="J79" s="16">
        <v>21</v>
      </c>
      <c r="K79" s="16">
        <f>G79+J79</f>
        <v>35</v>
      </c>
      <c r="L79" s="16">
        <f t="shared" ref="L79" si="7">H79</f>
        <v>0</v>
      </c>
    </row>
    <row r="80" ht="20.1" customHeight="1" spans="1:12">
      <c r="A80" s="10" t="s">
        <v>276</v>
      </c>
      <c r="B80" s="11" t="s">
        <v>282</v>
      </c>
      <c r="C80" s="11" t="s">
        <v>207</v>
      </c>
      <c r="D80" s="11" t="s">
        <v>212</v>
      </c>
      <c r="E80" s="12">
        <v>2240102</v>
      </c>
      <c r="F80" s="12" t="str">
        <f>IF(ISNA(VLOOKUP(E80,'[1]20科目库'!$A:$B,2,0)),"",VLOOKUP(E80,'[1]20科目库'!$A:$B,2,0))</f>
        <v>应急管理事务-一般行政管理事务</v>
      </c>
      <c r="G80" s="13">
        <v>30</v>
      </c>
      <c r="H80" s="14"/>
      <c r="I80" s="16"/>
      <c r="J80" s="16"/>
      <c r="K80" s="16">
        <f t="shared" si="6"/>
        <v>30</v>
      </c>
      <c r="L80" s="16">
        <f t="shared" ref="L80:L89" si="8">H80+J80</f>
        <v>0</v>
      </c>
    </row>
    <row r="81" ht="20.1" customHeight="1" spans="1:12">
      <c r="A81" s="10" t="s">
        <v>276</v>
      </c>
      <c r="B81" s="11" t="s">
        <v>283</v>
      </c>
      <c r="C81" s="11" t="s">
        <v>207</v>
      </c>
      <c r="D81" s="11" t="s">
        <v>212</v>
      </c>
      <c r="E81" s="12">
        <v>2240204</v>
      </c>
      <c r="F81" s="12" t="str">
        <f>IF(ISNA(VLOOKUP(E81,'[1]20科目库'!$A:$B,2,0)),"",VLOOKUP(E81,'[1]20科目库'!$A:$B,2,0))</f>
        <v>消防事务-消防应急救援</v>
      </c>
      <c r="G81" s="13">
        <v>69.9</v>
      </c>
      <c r="H81" s="14"/>
      <c r="I81" s="16"/>
      <c r="J81" s="16"/>
      <c r="K81" s="16">
        <f t="shared" si="6"/>
        <v>69.9</v>
      </c>
      <c r="L81" s="16">
        <f t="shared" si="8"/>
        <v>0</v>
      </c>
    </row>
    <row r="82" ht="20.1" customHeight="1" spans="1:12">
      <c r="A82" s="10" t="s">
        <v>276</v>
      </c>
      <c r="B82" s="11" t="s">
        <v>284</v>
      </c>
      <c r="C82" s="11" t="s">
        <v>207</v>
      </c>
      <c r="D82" s="11" t="s">
        <v>212</v>
      </c>
      <c r="E82" s="12">
        <v>2240199</v>
      </c>
      <c r="F82" s="12" t="str">
        <f>IF(ISNA(VLOOKUP(E82,'[1]20科目库'!$A:$B,2,0)),"",VLOOKUP(E82,'[1]20科目库'!$A:$B,2,0))</f>
        <v>应急管理事务-其他应急管理支出</v>
      </c>
      <c r="G82" s="13">
        <v>36.9</v>
      </c>
      <c r="H82" s="14"/>
      <c r="I82" s="16"/>
      <c r="J82" s="16"/>
      <c r="K82" s="16">
        <f t="shared" si="6"/>
        <v>36.9</v>
      </c>
      <c r="L82" s="16">
        <f t="shared" si="8"/>
        <v>0</v>
      </c>
    </row>
    <row r="83" ht="20.1" customHeight="1" spans="1:12">
      <c r="A83" s="10" t="s">
        <v>276</v>
      </c>
      <c r="B83" s="11" t="s">
        <v>223</v>
      </c>
      <c r="C83" s="11" t="s">
        <v>207</v>
      </c>
      <c r="D83" s="11" t="s">
        <v>212</v>
      </c>
      <c r="E83" s="12">
        <v>2120899</v>
      </c>
      <c r="F83" s="12" t="str">
        <f>IF(ISNA(VLOOKUP(E83,'[1]20科目库'!$A:$B,2,0)),"",VLOOKUP(E83,'[1]20科目库'!$A:$B,2,0))</f>
        <v>国有土地使用权出让收入安排的支出-其他国有土地使用权出让收入安排的支出</v>
      </c>
      <c r="G83" s="13"/>
      <c r="H83" s="14"/>
      <c r="I83" s="16"/>
      <c r="J83" s="16">
        <v>65</v>
      </c>
      <c r="K83" s="16">
        <f t="shared" si="6"/>
        <v>0</v>
      </c>
      <c r="L83" s="16">
        <f t="shared" si="8"/>
        <v>65</v>
      </c>
    </row>
    <row r="84" ht="20.1" customHeight="1" spans="1:12">
      <c r="A84" s="10" t="s">
        <v>276</v>
      </c>
      <c r="B84" s="11" t="s">
        <v>285</v>
      </c>
      <c r="C84" s="11" t="s">
        <v>207</v>
      </c>
      <c r="D84" s="11" t="s">
        <v>208</v>
      </c>
      <c r="E84" s="12">
        <v>2120899</v>
      </c>
      <c r="F84" s="12" t="str">
        <f>IF(ISNA(VLOOKUP(E84,'[1]20科目库'!$A:$B,2,0)),"",VLOOKUP(E84,'[1]20科目库'!$A:$B,2,0))</f>
        <v>国有土地使用权出让收入安排的支出-其他国有土地使用权出让收入安排的支出</v>
      </c>
      <c r="G84" s="13"/>
      <c r="H84" s="14"/>
      <c r="I84" s="16"/>
      <c r="J84" s="16">
        <v>300</v>
      </c>
      <c r="K84" s="16">
        <f t="shared" si="6"/>
        <v>0</v>
      </c>
      <c r="L84" s="16">
        <f t="shared" si="8"/>
        <v>300</v>
      </c>
    </row>
    <row r="85" ht="20.1" customHeight="1" spans="1:12">
      <c r="A85" s="10" t="s">
        <v>276</v>
      </c>
      <c r="B85" s="11" t="s">
        <v>286</v>
      </c>
      <c r="C85" s="11" t="s">
        <v>207</v>
      </c>
      <c r="D85" s="11" t="s">
        <v>208</v>
      </c>
      <c r="E85" s="12">
        <v>2120899</v>
      </c>
      <c r="F85" s="12" t="str">
        <f>IF(ISNA(VLOOKUP(E85,'[1]20科目库'!$A:$B,2,0)),"",VLOOKUP(E85,'[1]20科目库'!$A:$B,2,0))</f>
        <v>国有土地使用权出让收入安排的支出-其他国有土地使用权出让收入安排的支出</v>
      </c>
      <c r="G85" s="13"/>
      <c r="H85" s="14"/>
      <c r="I85" s="16"/>
      <c r="J85" s="16">
        <v>200</v>
      </c>
      <c r="K85" s="16">
        <f t="shared" si="6"/>
        <v>0</v>
      </c>
      <c r="L85" s="16">
        <f t="shared" si="8"/>
        <v>200</v>
      </c>
    </row>
    <row r="86" ht="20.1" customHeight="1" spans="1:12">
      <c r="A86" s="10" t="s">
        <v>276</v>
      </c>
      <c r="B86" s="11" t="s">
        <v>287</v>
      </c>
      <c r="C86" s="11" t="s">
        <v>207</v>
      </c>
      <c r="D86" s="11" t="s">
        <v>212</v>
      </c>
      <c r="E86" s="12">
        <v>2120899</v>
      </c>
      <c r="F86" s="12" t="str">
        <f>IF(ISNA(VLOOKUP(E86,'[1]20科目库'!$A:$B,2,0)),"",VLOOKUP(E86,'[1]20科目库'!$A:$B,2,0))</f>
        <v>国有土地使用权出让收入安排的支出-其他国有土地使用权出让收入安排的支出</v>
      </c>
      <c r="G86" s="13"/>
      <c r="H86" s="14"/>
      <c r="I86" s="16"/>
      <c r="J86" s="16">
        <v>50</v>
      </c>
      <c r="K86" s="16">
        <f t="shared" si="6"/>
        <v>0</v>
      </c>
      <c r="L86" s="16">
        <f t="shared" si="8"/>
        <v>50</v>
      </c>
    </row>
    <row r="87" ht="20.1" customHeight="1" spans="1:12">
      <c r="A87" s="10" t="s">
        <v>276</v>
      </c>
      <c r="B87" s="11" t="s">
        <v>288</v>
      </c>
      <c r="C87" s="11" t="s">
        <v>207</v>
      </c>
      <c r="D87" s="11" t="s">
        <v>212</v>
      </c>
      <c r="E87" s="12">
        <v>2120899</v>
      </c>
      <c r="F87" s="12" t="str">
        <f>IF(ISNA(VLOOKUP(E87,'[1]20科目库'!$A:$B,2,0)),"",VLOOKUP(E87,'[1]20科目库'!$A:$B,2,0))</f>
        <v>国有土地使用权出让收入安排的支出-其他国有土地使用权出让收入安排的支出</v>
      </c>
      <c r="G87" s="13"/>
      <c r="H87" s="14"/>
      <c r="I87" s="16"/>
      <c r="J87" s="16">
        <v>180</v>
      </c>
      <c r="K87" s="16">
        <f t="shared" si="6"/>
        <v>0</v>
      </c>
      <c r="L87" s="16">
        <f t="shared" si="8"/>
        <v>180</v>
      </c>
    </row>
    <row r="88" ht="20.1" customHeight="1" spans="1:12">
      <c r="A88" s="10" t="s">
        <v>276</v>
      </c>
      <c r="B88" s="11" t="s">
        <v>289</v>
      </c>
      <c r="C88" s="11" t="s">
        <v>207</v>
      </c>
      <c r="D88" s="11" t="s">
        <v>212</v>
      </c>
      <c r="E88" s="12">
        <v>2120899</v>
      </c>
      <c r="F88" s="12" t="str">
        <f>IF(ISNA(VLOOKUP(E88,'[1]20科目库'!$A:$B,2,0)),"",VLOOKUP(E88,'[1]20科目库'!$A:$B,2,0))</f>
        <v>国有土地使用权出让收入安排的支出-其他国有土地使用权出让收入安排的支出</v>
      </c>
      <c r="G88" s="13"/>
      <c r="H88" s="14"/>
      <c r="I88" s="16"/>
      <c r="J88" s="16">
        <v>300</v>
      </c>
      <c r="K88" s="16">
        <f t="shared" si="6"/>
        <v>0</v>
      </c>
      <c r="L88" s="16">
        <f t="shared" si="8"/>
        <v>300</v>
      </c>
    </row>
    <row r="89" ht="20.1" customHeight="1" spans="1:12">
      <c r="A89" s="10" t="s">
        <v>276</v>
      </c>
      <c r="B89" s="11" t="s">
        <v>290</v>
      </c>
      <c r="C89" s="11" t="s">
        <v>207</v>
      </c>
      <c r="D89" s="11" t="s">
        <v>212</v>
      </c>
      <c r="E89" s="12">
        <v>2120899</v>
      </c>
      <c r="F89" s="12" t="str">
        <f>IF(ISNA(VLOOKUP(E89,'[1]20科目库'!$A:$B,2,0)),"",VLOOKUP(E89,'[1]20科目库'!$A:$B,2,0))</f>
        <v>国有土地使用权出让收入安排的支出-其他国有土地使用权出让收入安排的支出</v>
      </c>
      <c r="G89" s="13"/>
      <c r="H89" s="14"/>
      <c r="I89" s="16"/>
      <c r="J89" s="16">
        <v>100</v>
      </c>
      <c r="K89" s="16">
        <f t="shared" si="6"/>
        <v>0</v>
      </c>
      <c r="L89" s="16">
        <f t="shared" si="8"/>
        <v>100</v>
      </c>
    </row>
    <row r="90" ht="20.1" customHeight="1" spans="1:12">
      <c r="A90" s="10" t="s">
        <v>276</v>
      </c>
      <c r="B90" s="11" t="s">
        <v>225</v>
      </c>
      <c r="C90" s="11" t="s">
        <v>207</v>
      </c>
      <c r="D90" s="11" t="s">
        <v>208</v>
      </c>
      <c r="E90" s="12">
        <v>2120899</v>
      </c>
      <c r="F90" s="12" t="str">
        <f>IF(ISNA(VLOOKUP(E90,'[1]20科目库'!$A:$B,2,0)),"",VLOOKUP(E90,'[1]20科目库'!$A:$B,2,0))</f>
        <v>国有土地使用权出让收入安排的支出-其他国有土地使用权出让收入安排的支出</v>
      </c>
      <c r="G90" s="13"/>
      <c r="H90" s="14"/>
      <c r="I90" s="16">
        <v>8.8669</v>
      </c>
      <c r="J90" s="16"/>
      <c r="K90" s="16">
        <f t="shared" si="6"/>
        <v>0</v>
      </c>
      <c r="L90" s="16">
        <f>I90</f>
        <v>8.8669</v>
      </c>
    </row>
    <row r="91" ht="20.1" customHeight="1" spans="1:12">
      <c r="A91" s="10" t="s">
        <v>276</v>
      </c>
      <c r="B91" s="11" t="s">
        <v>291</v>
      </c>
      <c r="C91" s="11" t="s">
        <v>207</v>
      </c>
      <c r="D91" s="11" t="s">
        <v>208</v>
      </c>
      <c r="E91" s="12">
        <v>2120899</v>
      </c>
      <c r="F91" s="12" t="str">
        <f>IF(ISNA(VLOOKUP(E91,'[1]20科目库'!$A:$B,2,0)),"",VLOOKUP(E91,'[1]20科目库'!$A:$B,2,0))</f>
        <v>国有土地使用权出让收入安排的支出-其他国有土地使用权出让收入安排的支出</v>
      </c>
      <c r="G91" s="13"/>
      <c r="H91" s="14"/>
      <c r="I91" s="16">
        <v>34</v>
      </c>
      <c r="J91" s="16"/>
      <c r="K91" s="16">
        <v>0</v>
      </c>
      <c r="L91" s="16">
        <f>I91</f>
        <v>34</v>
      </c>
    </row>
    <row r="92" ht="20.1" customHeight="1" spans="1:12">
      <c r="A92" s="10" t="s">
        <v>276</v>
      </c>
      <c r="B92" s="11" t="s">
        <v>292</v>
      </c>
      <c r="C92" s="11" t="s">
        <v>207</v>
      </c>
      <c r="D92" s="11" t="s">
        <v>208</v>
      </c>
      <c r="E92" s="12">
        <v>2240102</v>
      </c>
      <c r="F92" s="12" t="str">
        <f>IF(ISNA(VLOOKUP(E92,'[1]20科目库'!$A:$B,2,0)),"",VLOOKUP(E92,'[1]20科目库'!$A:$B,2,0))</f>
        <v>应急管理事务-一般行政管理事务</v>
      </c>
      <c r="G92" s="13"/>
      <c r="H92" s="14"/>
      <c r="I92" s="16">
        <v>20</v>
      </c>
      <c r="J92" s="16"/>
      <c r="K92" s="16">
        <f>I92</f>
        <v>20</v>
      </c>
      <c r="L92" s="16">
        <v>0</v>
      </c>
    </row>
    <row r="93" ht="20.1" customHeight="1" spans="1:12">
      <c r="A93" s="10" t="s">
        <v>276</v>
      </c>
      <c r="B93" s="11" t="s">
        <v>293</v>
      </c>
      <c r="C93" s="11" t="s">
        <v>207</v>
      </c>
      <c r="D93" s="11" t="s">
        <v>208</v>
      </c>
      <c r="E93" s="12">
        <v>2240101</v>
      </c>
      <c r="F93" s="12" t="str">
        <f>IF(ISNA(VLOOKUP(E93,'[1]20科目库'!$A:$B,2,0)),"",VLOOKUP(E93,'[1]20科目库'!$A:$B,2,0))</f>
        <v>应急管理事务-行政运行</v>
      </c>
      <c r="G93" s="13"/>
      <c r="H93" s="14"/>
      <c r="I93" s="16">
        <v>30</v>
      </c>
      <c r="J93" s="16"/>
      <c r="K93" s="16">
        <f>I93</f>
        <v>30</v>
      </c>
      <c r="L93" s="16">
        <v>0</v>
      </c>
    </row>
    <row r="94" ht="20.1" customHeight="1" spans="1:12">
      <c r="A94" s="10" t="s">
        <v>294</v>
      </c>
      <c r="B94" s="11" t="s">
        <v>295</v>
      </c>
      <c r="C94" s="11" t="s">
        <v>207</v>
      </c>
      <c r="D94" s="11" t="s">
        <v>212</v>
      </c>
      <c r="E94" s="12">
        <v>2010499</v>
      </c>
      <c r="F94" s="12" t="str">
        <f>IF(ISNA(VLOOKUP(E94,'[1]20科目库'!$A:$B,2,0)),"",VLOOKUP(E94,'[1]20科目库'!$A:$B,2,0))</f>
        <v>发展与改革事务-其他发展与改革事务支出</v>
      </c>
      <c r="G94" s="13">
        <v>15</v>
      </c>
      <c r="H94" s="14"/>
      <c r="I94" s="16"/>
      <c r="J94" s="16"/>
      <c r="K94" s="16">
        <f t="shared" si="6"/>
        <v>15</v>
      </c>
      <c r="L94" s="16">
        <f>H94+J94</f>
        <v>0</v>
      </c>
    </row>
    <row r="95" ht="20.1" customHeight="1" spans="1:12">
      <c r="A95" s="10" t="s">
        <v>294</v>
      </c>
      <c r="B95" s="11" t="s">
        <v>296</v>
      </c>
      <c r="C95" s="11" t="s">
        <v>207</v>
      </c>
      <c r="D95" s="11" t="s">
        <v>212</v>
      </c>
      <c r="E95" s="12">
        <v>2010599</v>
      </c>
      <c r="F95" s="12" t="str">
        <f>IF(ISNA(VLOOKUP(E95,'[1]20科目库'!$A:$B,2,0)),"",VLOOKUP(E95,'[1]20科目库'!$A:$B,2,0))</f>
        <v>统计信息事务-其他统计信息事务支出</v>
      </c>
      <c r="G95" s="13">
        <v>44</v>
      </c>
      <c r="H95" s="14"/>
      <c r="I95" s="16"/>
      <c r="J95" s="16"/>
      <c r="K95" s="16">
        <f t="shared" si="6"/>
        <v>44</v>
      </c>
      <c r="L95" s="16">
        <f>H95+J95</f>
        <v>0</v>
      </c>
    </row>
    <row r="96" ht="20.1" customHeight="1" spans="1:12">
      <c r="A96" s="10" t="s">
        <v>294</v>
      </c>
      <c r="B96" s="11" t="s">
        <v>297</v>
      </c>
      <c r="C96" s="11" t="s">
        <v>207</v>
      </c>
      <c r="D96" s="11" t="s">
        <v>212</v>
      </c>
      <c r="E96" s="12">
        <v>2010499</v>
      </c>
      <c r="F96" s="12" t="str">
        <f>IF(ISNA(VLOOKUP(E96,'[1]20科目库'!$A:$B,2,0)),"",VLOOKUP(E96,'[1]20科目库'!$A:$B,2,0))</f>
        <v>发展与改革事务-其他发展与改革事务支出</v>
      </c>
      <c r="G96" s="13">
        <v>130</v>
      </c>
      <c r="H96" s="14"/>
      <c r="I96" s="16"/>
      <c r="J96" s="16"/>
      <c r="K96" s="16">
        <f t="shared" si="6"/>
        <v>130</v>
      </c>
      <c r="L96" s="16">
        <f>H96+J96</f>
        <v>0</v>
      </c>
    </row>
    <row r="97" ht="20.1" customHeight="1" spans="1:12">
      <c r="A97" s="10" t="s">
        <v>294</v>
      </c>
      <c r="B97" s="11" t="s">
        <v>215</v>
      </c>
      <c r="C97" s="11" t="s">
        <v>207</v>
      </c>
      <c r="D97" s="11" t="s">
        <v>212</v>
      </c>
      <c r="E97" s="12">
        <v>2010402</v>
      </c>
      <c r="F97" s="12" t="str">
        <f>IF(ISNA(VLOOKUP(E97,'[1]20科目库'!$A:$B,2,0)),"",VLOOKUP(E97,'[1]20科目库'!$A:$B,2,0))</f>
        <v>发展与改革事务-一般行政管理事务</v>
      </c>
      <c r="G97" s="13">
        <v>25</v>
      </c>
      <c r="H97" s="14"/>
      <c r="I97" s="16"/>
      <c r="J97" s="16"/>
      <c r="K97" s="16">
        <f t="shared" si="6"/>
        <v>25</v>
      </c>
      <c r="L97" s="16">
        <f>H97+J97</f>
        <v>0</v>
      </c>
    </row>
    <row r="98" ht="20.1" customHeight="1" spans="1:12">
      <c r="A98" s="10" t="s">
        <v>294</v>
      </c>
      <c r="B98" s="11" t="s">
        <v>298</v>
      </c>
      <c r="C98" s="11" t="s">
        <v>207</v>
      </c>
      <c r="D98" s="11" t="s">
        <v>212</v>
      </c>
      <c r="E98" s="12">
        <v>2120899</v>
      </c>
      <c r="F98" s="12" t="str">
        <f>IF(ISNA(VLOOKUP(E98,'[1]20科目库'!$A:$B,2,0)),"",VLOOKUP(E98,'[1]20科目库'!$A:$B,2,0))</f>
        <v>国有土地使用权出让收入安排的支出-其他国有土地使用权出让收入安排的支出</v>
      </c>
      <c r="G98" s="13"/>
      <c r="H98" s="14">
        <v>500</v>
      </c>
      <c r="I98" s="16"/>
      <c r="J98" s="16">
        <v>500</v>
      </c>
      <c r="K98" s="16">
        <f t="shared" si="6"/>
        <v>0</v>
      </c>
      <c r="L98" s="16">
        <f>H98+J98</f>
        <v>1000</v>
      </c>
    </row>
    <row r="99" ht="20.1" customHeight="1" spans="1:12">
      <c r="A99" s="10" t="s">
        <v>294</v>
      </c>
      <c r="B99" s="11" t="s">
        <v>299</v>
      </c>
      <c r="C99" s="11" t="s">
        <v>207</v>
      </c>
      <c r="D99" s="11" t="s">
        <v>212</v>
      </c>
      <c r="E99" s="12">
        <v>2010599</v>
      </c>
      <c r="F99" s="12" t="str">
        <f>IF(ISNA(VLOOKUP(E99,'[1]20科目库'!$A:$B,2,0)),"",VLOOKUP(E99,'[1]20科目库'!$A:$B,2,0))</f>
        <v>统计信息事务-其他统计信息事务支出</v>
      </c>
      <c r="G99" s="13">
        <v>200</v>
      </c>
      <c r="H99" s="14"/>
      <c r="I99" s="16"/>
      <c r="J99" s="16">
        <v>73</v>
      </c>
      <c r="K99" s="16">
        <f>G99+J99</f>
        <v>273</v>
      </c>
      <c r="L99" s="16">
        <f>H99</f>
        <v>0</v>
      </c>
    </row>
    <row r="100" ht="20.1" customHeight="1" spans="1:12">
      <c r="A100" s="10" t="s">
        <v>294</v>
      </c>
      <c r="B100" s="11" t="s">
        <v>300</v>
      </c>
      <c r="C100" s="11" t="s">
        <v>207</v>
      </c>
      <c r="D100" s="11" t="s">
        <v>212</v>
      </c>
      <c r="E100" s="12">
        <v>2120899</v>
      </c>
      <c r="F100" s="12" t="str">
        <f>IF(ISNA(VLOOKUP(E100,'[1]20科目库'!$A:$B,2,0)),"",VLOOKUP(E100,'[1]20科目库'!$A:$B,2,0))</f>
        <v>国有土地使用权出让收入安排的支出-其他国有土地使用权出让收入安排的支出</v>
      </c>
      <c r="G100" s="13"/>
      <c r="H100" s="14"/>
      <c r="I100" s="16"/>
      <c r="J100" s="16">
        <v>8</v>
      </c>
      <c r="K100" s="16">
        <f t="shared" si="6"/>
        <v>0</v>
      </c>
      <c r="L100" s="16">
        <f t="shared" ref="L100:L109" si="9">H100+J100</f>
        <v>8</v>
      </c>
    </row>
    <row r="101" ht="20.1" customHeight="1" spans="1:12">
      <c r="A101" s="10" t="s">
        <v>294</v>
      </c>
      <c r="B101" s="11" t="s">
        <v>301</v>
      </c>
      <c r="C101" s="11" t="s">
        <v>207</v>
      </c>
      <c r="D101" s="11" t="s">
        <v>212</v>
      </c>
      <c r="E101" s="12">
        <v>2120899</v>
      </c>
      <c r="F101" s="12" t="str">
        <f>IF(ISNA(VLOOKUP(E101,'[1]20科目库'!$A:$B,2,0)),"",VLOOKUP(E101,'[1]20科目库'!$A:$B,2,0))</f>
        <v>国有土地使用权出让收入安排的支出-其他国有土地使用权出让收入安排的支出</v>
      </c>
      <c r="G101" s="13"/>
      <c r="H101" s="14"/>
      <c r="I101" s="16"/>
      <c r="J101" s="16">
        <v>18</v>
      </c>
      <c r="K101" s="16">
        <f t="shared" si="6"/>
        <v>0</v>
      </c>
      <c r="L101" s="16">
        <f t="shared" si="9"/>
        <v>18</v>
      </c>
    </row>
    <row r="102" ht="20.1" customHeight="1" spans="1:12">
      <c r="A102" s="10" t="s">
        <v>294</v>
      </c>
      <c r="B102" s="11" t="s">
        <v>302</v>
      </c>
      <c r="C102" s="11" t="s">
        <v>207</v>
      </c>
      <c r="D102" s="11" t="s">
        <v>212</v>
      </c>
      <c r="E102" s="12">
        <v>2120899</v>
      </c>
      <c r="F102" s="12" t="str">
        <f>IF(ISNA(VLOOKUP(E102,'[1]20科目库'!$A:$B,2,0)),"",VLOOKUP(E102,'[1]20科目库'!$A:$B,2,0))</f>
        <v>国有土地使用权出让收入安排的支出-其他国有土地使用权出让收入安排的支出</v>
      </c>
      <c r="G102" s="13"/>
      <c r="H102" s="14"/>
      <c r="I102" s="16"/>
      <c r="J102" s="16">
        <v>22.5</v>
      </c>
      <c r="K102" s="16">
        <f t="shared" si="6"/>
        <v>0</v>
      </c>
      <c r="L102" s="16">
        <f t="shared" si="9"/>
        <v>22.5</v>
      </c>
    </row>
    <row r="103" ht="20.1" customHeight="1" spans="1:12">
      <c r="A103" s="10" t="s">
        <v>294</v>
      </c>
      <c r="B103" s="11" t="s">
        <v>303</v>
      </c>
      <c r="C103" s="11" t="s">
        <v>207</v>
      </c>
      <c r="D103" s="11" t="s">
        <v>212</v>
      </c>
      <c r="E103" s="12">
        <v>2120899</v>
      </c>
      <c r="F103" s="12" t="str">
        <f>IF(ISNA(VLOOKUP(E103,'[1]20科目库'!$A:$B,2,0)),"",VLOOKUP(E103,'[1]20科目库'!$A:$B,2,0))</f>
        <v>国有土地使用权出让收入安排的支出-其他国有土地使用权出让收入安排的支出</v>
      </c>
      <c r="G103" s="13"/>
      <c r="H103" s="14"/>
      <c r="I103" s="16"/>
      <c r="J103" s="16">
        <v>1.5</v>
      </c>
      <c r="K103" s="16">
        <f t="shared" si="6"/>
        <v>0</v>
      </c>
      <c r="L103" s="16">
        <f t="shared" si="9"/>
        <v>1.5</v>
      </c>
    </row>
    <row r="104" ht="20.1" customHeight="1" spans="1:12">
      <c r="A104" s="10" t="s">
        <v>294</v>
      </c>
      <c r="B104" s="11" t="s">
        <v>304</v>
      </c>
      <c r="C104" s="11" t="s">
        <v>207</v>
      </c>
      <c r="D104" s="11" t="s">
        <v>212</v>
      </c>
      <c r="E104" s="12">
        <v>2120899</v>
      </c>
      <c r="F104" s="12" t="str">
        <f>IF(ISNA(VLOOKUP(E104,'[1]20科目库'!$A:$B,2,0)),"",VLOOKUP(E104,'[1]20科目库'!$A:$B,2,0))</f>
        <v>国有土地使用权出让收入安排的支出-其他国有土地使用权出让收入安排的支出</v>
      </c>
      <c r="G104" s="13"/>
      <c r="H104" s="14"/>
      <c r="I104" s="16"/>
      <c r="J104" s="16">
        <v>5.5</v>
      </c>
      <c r="K104" s="16">
        <f t="shared" si="6"/>
        <v>0</v>
      </c>
      <c r="L104" s="16">
        <f t="shared" si="9"/>
        <v>5.5</v>
      </c>
    </row>
    <row r="105" ht="20.1" customHeight="1" spans="1:12">
      <c r="A105" s="10" t="s">
        <v>294</v>
      </c>
      <c r="B105" s="11" t="s">
        <v>305</v>
      </c>
      <c r="C105" s="11" t="s">
        <v>207</v>
      </c>
      <c r="D105" s="11" t="s">
        <v>212</v>
      </c>
      <c r="E105" s="12">
        <v>2120899</v>
      </c>
      <c r="F105" s="12" t="str">
        <f>IF(ISNA(VLOOKUP(E105,'[1]20科目库'!$A:$B,2,0)),"",VLOOKUP(E105,'[1]20科目库'!$A:$B,2,0))</f>
        <v>国有土地使用权出让收入安排的支出-其他国有土地使用权出让收入安排的支出</v>
      </c>
      <c r="G105" s="13"/>
      <c r="H105" s="14"/>
      <c r="I105" s="16"/>
      <c r="J105" s="16">
        <v>24</v>
      </c>
      <c r="K105" s="16">
        <f t="shared" si="6"/>
        <v>0</v>
      </c>
      <c r="L105" s="16">
        <f t="shared" si="9"/>
        <v>24</v>
      </c>
    </row>
    <row r="106" ht="20.1" customHeight="1" spans="1:12">
      <c r="A106" s="10" t="s">
        <v>294</v>
      </c>
      <c r="B106" s="15" t="s">
        <v>306</v>
      </c>
      <c r="C106" s="11" t="s">
        <v>207</v>
      </c>
      <c r="D106" s="15" t="s">
        <v>212</v>
      </c>
      <c r="E106" s="12">
        <v>2120899</v>
      </c>
      <c r="F106" s="12" t="str">
        <f>IF(ISNA(VLOOKUP(E106,'[1]20科目库'!$A:$B,2,0)),"",VLOOKUP(E106,'[1]20科目库'!$A:$B,2,0))</f>
        <v>国有土地使用权出让收入安排的支出-其他国有土地使用权出让收入安排的支出</v>
      </c>
      <c r="G106" s="16"/>
      <c r="H106" s="16"/>
      <c r="I106" s="16"/>
      <c r="J106" s="16">
        <v>70</v>
      </c>
      <c r="K106" s="16">
        <f t="shared" si="6"/>
        <v>0</v>
      </c>
      <c r="L106" s="16">
        <f t="shared" si="9"/>
        <v>70</v>
      </c>
    </row>
    <row r="107" ht="20.1" customHeight="1" spans="1:12">
      <c r="A107" s="10" t="s">
        <v>294</v>
      </c>
      <c r="B107" s="15" t="s">
        <v>307</v>
      </c>
      <c r="C107" s="11" t="s">
        <v>207</v>
      </c>
      <c r="D107" s="15" t="s">
        <v>212</v>
      </c>
      <c r="E107" s="12">
        <v>2120899</v>
      </c>
      <c r="F107" s="12" t="str">
        <f>IF(ISNA(VLOOKUP(E107,'[1]20科目库'!$A:$B,2,0)),"",VLOOKUP(E107,'[1]20科目库'!$A:$B,2,0))</f>
        <v>国有土地使用权出让收入安排的支出-其他国有土地使用权出让收入安排的支出</v>
      </c>
      <c r="G107" s="16"/>
      <c r="H107" s="16"/>
      <c r="I107" s="16"/>
      <c r="J107" s="16">
        <v>100</v>
      </c>
      <c r="K107" s="16">
        <f t="shared" si="6"/>
        <v>0</v>
      </c>
      <c r="L107" s="16">
        <f t="shared" si="9"/>
        <v>100</v>
      </c>
    </row>
    <row r="108" ht="20.1" customHeight="1" spans="1:12">
      <c r="A108" s="10" t="s">
        <v>294</v>
      </c>
      <c r="B108" s="15" t="s">
        <v>308</v>
      </c>
      <c r="C108" s="11" t="s">
        <v>207</v>
      </c>
      <c r="D108" s="15" t="s">
        <v>212</v>
      </c>
      <c r="E108" s="12">
        <v>2120899</v>
      </c>
      <c r="F108" s="12" t="str">
        <f>IF(ISNA(VLOOKUP(E108,'[1]20科目库'!$A:$B,2,0)),"",VLOOKUP(E108,'[1]20科目库'!$A:$B,2,0))</f>
        <v>国有土地使用权出让收入安排的支出-其他国有土地使用权出让收入安排的支出</v>
      </c>
      <c r="G108" s="16"/>
      <c r="H108" s="16"/>
      <c r="I108" s="16"/>
      <c r="J108" s="16">
        <v>11</v>
      </c>
      <c r="K108" s="16">
        <f t="shared" si="6"/>
        <v>0</v>
      </c>
      <c r="L108" s="16">
        <f t="shared" si="9"/>
        <v>11</v>
      </c>
    </row>
    <row r="109" ht="20.1" customHeight="1" spans="1:12">
      <c r="A109" s="10" t="s">
        <v>294</v>
      </c>
      <c r="B109" s="15" t="s">
        <v>309</v>
      </c>
      <c r="C109" s="11" t="s">
        <v>207</v>
      </c>
      <c r="D109" s="15" t="s">
        <v>212</v>
      </c>
      <c r="E109" s="12">
        <v>2120899</v>
      </c>
      <c r="F109" s="12" t="str">
        <f>IF(ISNA(VLOOKUP(E109,'[1]20科目库'!$A:$B,2,0)),"",VLOOKUP(E109,'[1]20科目库'!$A:$B,2,0))</f>
        <v>国有土地使用权出让收入安排的支出-其他国有土地使用权出让收入安排的支出</v>
      </c>
      <c r="G109" s="16"/>
      <c r="H109" s="16"/>
      <c r="I109" s="16"/>
      <c r="J109" s="16">
        <v>50</v>
      </c>
      <c r="K109" s="16">
        <f t="shared" si="6"/>
        <v>0</v>
      </c>
      <c r="L109" s="16">
        <f t="shared" si="9"/>
        <v>50</v>
      </c>
    </row>
    <row r="110" ht="20.1" customHeight="1" spans="1:12">
      <c r="A110" s="10" t="s">
        <v>294</v>
      </c>
      <c r="B110" s="15" t="s">
        <v>310</v>
      </c>
      <c r="C110" s="11" t="s">
        <v>207</v>
      </c>
      <c r="D110" s="15" t="s">
        <v>212</v>
      </c>
      <c r="E110" s="12">
        <v>2120899</v>
      </c>
      <c r="F110" s="12" t="str">
        <f>IF(ISNA(VLOOKUP(E110,'[1]20科目库'!$A:$B,2,0)),"",VLOOKUP(E110,'[1]20科目库'!$A:$B,2,0))</f>
        <v>国有土地使用权出让收入安排的支出-其他国有土地使用权出让收入安排的支出</v>
      </c>
      <c r="G110" s="16"/>
      <c r="H110" s="16"/>
      <c r="I110" s="16"/>
      <c r="J110" s="16">
        <v>27</v>
      </c>
      <c r="K110" s="16">
        <f t="shared" ref="K110" si="10">G110</f>
        <v>0</v>
      </c>
      <c r="L110" s="16">
        <f t="shared" ref="L110" si="11">H110+J110</f>
        <v>27</v>
      </c>
    </row>
    <row r="111" ht="20.1" customHeight="1" spans="1:12">
      <c r="A111" s="10" t="s">
        <v>294</v>
      </c>
      <c r="B111" s="15" t="s">
        <v>225</v>
      </c>
      <c r="C111" s="11" t="s">
        <v>207</v>
      </c>
      <c r="D111" s="15" t="s">
        <v>208</v>
      </c>
      <c r="E111" s="12">
        <v>2120899</v>
      </c>
      <c r="F111" s="12" t="str">
        <f>IF(ISNA(VLOOKUP(E111,'[1]20科目库'!$A:$B,2,0)),"",VLOOKUP(E111,'[1]20科目库'!$A:$B,2,0))</f>
        <v>国有土地使用权出让收入安排的支出-其他国有土地使用权出让收入安排的支出</v>
      </c>
      <c r="G111" s="16"/>
      <c r="H111" s="16"/>
      <c r="I111" s="16">
        <v>645.2339</v>
      </c>
      <c r="J111" s="16"/>
      <c r="K111" s="16">
        <v>0</v>
      </c>
      <c r="L111" s="16">
        <f>I111</f>
        <v>645.2339</v>
      </c>
    </row>
    <row r="112" ht="20.1" customHeight="1" spans="1:12">
      <c r="A112" s="10" t="s">
        <v>294</v>
      </c>
      <c r="B112" s="15" t="s">
        <v>266</v>
      </c>
      <c r="C112" s="11" t="s">
        <v>207</v>
      </c>
      <c r="D112" s="15" t="s">
        <v>208</v>
      </c>
      <c r="E112" s="12">
        <v>2120899</v>
      </c>
      <c r="F112" s="12" t="str">
        <f>IF(ISNA(VLOOKUP(E112,'[1]20科目库'!$A:$B,2,0)),"",VLOOKUP(E112,'[1]20科目库'!$A:$B,2,0))</f>
        <v>国有土地使用权出让收入安排的支出-其他国有土地使用权出让收入安排的支出</v>
      </c>
      <c r="G112" s="16"/>
      <c r="H112" s="16"/>
      <c r="I112" s="16">
        <v>333</v>
      </c>
      <c r="J112" s="16"/>
      <c r="K112" s="16">
        <v>0</v>
      </c>
      <c r="L112" s="16">
        <f t="shared" ref="L112:L115" si="12">I112</f>
        <v>333</v>
      </c>
    </row>
    <row r="113" ht="20.1" customHeight="1" spans="1:12">
      <c r="A113" s="10" t="s">
        <v>294</v>
      </c>
      <c r="B113" s="15" t="s">
        <v>311</v>
      </c>
      <c r="C113" s="11" t="s">
        <v>207</v>
      </c>
      <c r="D113" s="15" t="s">
        <v>208</v>
      </c>
      <c r="E113" s="12">
        <v>2120899</v>
      </c>
      <c r="F113" s="12" t="str">
        <f>IF(ISNA(VLOOKUP(E113,'[1]20科目库'!$A:$B,2,0)),"",VLOOKUP(E113,'[1]20科目库'!$A:$B,2,0))</f>
        <v>国有土地使用权出让收入安排的支出-其他国有土地使用权出让收入安排的支出</v>
      </c>
      <c r="G113" s="16"/>
      <c r="H113" s="16"/>
      <c r="I113" s="16">
        <v>450</v>
      </c>
      <c r="J113" s="16"/>
      <c r="K113" s="16">
        <v>0</v>
      </c>
      <c r="L113" s="16">
        <f t="shared" si="12"/>
        <v>450</v>
      </c>
    </row>
    <row r="114" ht="20.1" customHeight="1" spans="1:12">
      <c r="A114" s="10" t="s">
        <v>294</v>
      </c>
      <c r="B114" s="15" t="s">
        <v>312</v>
      </c>
      <c r="C114" s="11" t="s">
        <v>207</v>
      </c>
      <c r="D114" s="15" t="s">
        <v>208</v>
      </c>
      <c r="E114" s="12">
        <v>2120899</v>
      </c>
      <c r="F114" s="12" t="str">
        <f>IF(ISNA(VLOOKUP(E114,'[1]20科目库'!$A:$B,2,0)),"",VLOOKUP(E114,'[1]20科目库'!$A:$B,2,0))</f>
        <v>国有土地使用权出让收入安排的支出-其他国有土地使用权出让收入安排的支出</v>
      </c>
      <c r="G114" s="16"/>
      <c r="H114" s="16"/>
      <c r="I114" s="16">
        <v>2227</v>
      </c>
      <c r="J114" s="16"/>
      <c r="K114" s="16">
        <v>0</v>
      </c>
      <c r="L114" s="16">
        <f t="shared" si="12"/>
        <v>2227</v>
      </c>
    </row>
    <row r="115" ht="20.1" customHeight="1" spans="1:12">
      <c r="A115" s="10" t="s">
        <v>294</v>
      </c>
      <c r="B115" s="15" t="s">
        <v>313</v>
      </c>
      <c r="C115" s="11" t="s">
        <v>207</v>
      </c>
      <c r="D115" s="15" t="s">
        <v>208</v>
      </c>
      <c r="E115" s="12">
        <v>2120801</v>
      </c>
      <c r="F115" s="12" t="str">
        <f>IF(ISNA(VLOOKUP(E115,'[1]20科目库'!$A:$B,2,0)),"",VLOOKUP(E115,'[1]20科目库'!$A:$B,2,0))</f>
        <v>国有土地使用权出让收入安排的支出-征地和拆迁补偿支出</v>
      </c>
      <c r="G115" s="16"/>
      <c r="H115" s="16"/>
      <c r="I115" s="16">
        <v>750</v>
      </c>
      <c r="J115" s="16"/>
      <c r="K115" s="16">
        <v>0</v>
      </c>
      <c r="L115" s="16">
        <f t="shared" si="12"/>
        <v>750</v>
      </c>
    </row>
    <row r="116" ht="20.1" customHeight="1" spans="1:12">
      <c r="A116" s="10" t="s">
        <v>294</v>
      </c>
      <c r="B116" s="15" t="s">
        <v>314</v>
      </c>
      <c r="C116" s="11" t="s">
        <v>207</v>
      </c>
      <c r="D116" s="15" t="s">
        <v>208</v>
      </c>
      <c r="E116" s="12">
        <v>23013</v>
      </c>
      <c r="F116" s="12" t="str">
        <f>IF(ISNA(VLOOKUP(E116,'[1]20科目库'!$A:$B,2,0)),"",VLOOKUP(E116,'[1]20科目库'!$A:$B,2,0))</f>
        <v>援助其他地区支出</v>
      </c>
      <c r="G116" s="16"/>
      <c r="H116" s="16"/>
      <c r="I116" s="16">
        <v>365</v>
      </c>
      <c r="J116" s="16"/>
      <c r="K116" s="16">
        <f>I116</f>
        <v>365</v>
      </c>
      <c r="L116" s="16">
        <v>0</v>
      </c>
    </row>
    <row r="117" ht="20.1" customHeight="1" spans="1:12">
      <c r="A117" s="10" t="s">
        <v>294</v>
      </c>
      <c r="B117" s="15" t="s">
        <v>315</v>
      </c>
      <c r="C117" s="11" t="s">
        <v>207</v>
      </c>
      <c r="D117" s="15" t="s">
        <v>208</v>
      </c>
      <c r="E117" s="12">
        <v>2011302</v>
      </c>
      <c r="F117" s="12" t="str">
        <f>IF(ISNA(VLOOKUP(E117,'[1]20科目库'!$A:$B,2,0)),"",VLOOKUP(E117,'[1]20科目库'!$A:$B,2,0))</f>
        <v>商贸事务-一般行政管理事务</v>
      </c>
      <c r="G117" s="16"/>
      <c r="H117" s="16"/>
      <c r="I117" s="16">
        <v>13</v>
      </c>
      <c r="J117" s="16"/>
      <c r="K117" s="16">
        <f>I117</f>
        <v>13</v>
      </c>
      <c r="L117" s="16">
        <v>0</v>
      </c>
    </row>
    <row r="118" ht="20.1" customHeight="1" spans="1:12">
      <c r="A118" s="10" t="s">
        <v>294</v>
      </c>
      <c r="B118" s="15" t="s">
        <v>316</v>
      </c>
      <c r="C118" s="11" t="s">
        <v>207</v>
      </c>
      <c r="D118" s="15" t="s">
        <v>208</v>
      </c>
      <c r="E118" s="12">
        <v>2240702</v>
      </c>
      <c r="F118" s="12" t="str">
        <f>IF(ISNA(VLOOKUP(E118,'[1]20科目库'!$A:$B,2,0)),"",VLOOKUP(E118,'[1]20科目库'!$A:$B,2,0))</f>
        <v>自然灾害救灾及恢复重建支出-地方自然灾害生活补助</v>
      </c>
      <c r="G118" s="16"/>
      <c r="H118" s="16"/>
      <c r="I118" s="16">
        <v>850</v>
      </c>
      <c r="J118" s="16"/>
      <c r="K118" s="16">
        <f>I118</f>
        <v>850</v>
      </c>
      <c r="L118" s="16">
        <v>0</v>
      </c>
    </row>
    <row r="119" ht="20.1" customHeight="1" spans="1:12">
      <c r="A119" s="10" t="s">
        <v>294</v>
      </c>
      <c r="B119" s="15" t="s">
        <v>317</v>
      </c>
      <c r="C119" s="11" t="s">
        <v>207</v>
      </c>
      <c r="D119" s="15" t="s">
        <v>208</v>
      </c>
      <c r="E119" s="12">
        <v>21999</v>
      </c>
      <c r="F119" s="12" t="str">
        <f>IF(ISNA(VLOOKUP(E119,'[1]20科目库'!$A:$B,2,0)),"",VLOOKUP(E119,'[1]20科目库'!$A:$B,2,0))</f>
        <v>援助其他地区支出-其他支出</v>
      </c>
      <c r="G119" s="16"/>
      <c r="H119" s="16"/>
      <c r="I119" s="16">
        <v>50</v>
      </c>
      <c r="J119" s="16"/>
      <c r="K119" s="16">
        <f>I119</f>
        <v>50</v>
      </c>
      <c r="L119" s="16">
        <v>0</v>
      </c>
    </row>
    <row r="120" ht="20.1" customHeight="1" spans="1:12">
      <c r="A120" s="10" t="s">
        <v>318</v>
      </c>
      <c r="B120" s="11" t="s">
        <v>215</v>
      </c>
      <c r="C120" s="11" t="s">
        <v>207</v>
      </c>
      <c r="D120" s="11" t="s">
        <v>208</v>
      </c>
      <c r="E120" s="12">
        <v>2120803</v>
      </c>
      <c r="F120" s="12" t="str">
        <f>IF(ISNA(VLOOKUP(E120,'[1]20科目库'!$A:$B,2,0)),"",VLOOKUP(E120,'[1]20科目库'!$A:$B,2,0))</f>
        <v>国有土地使用权出让收入安排的支出-城市建设支出</v>
      </c>
      <c r="G120" s="13"/>
      <c r="H120" s="14"/>
      <c r="I120" s="16"/>
      <c r="J120" s="16">
        <v>40</v>
      </c>
      <c r="K120" s="16">
        <f t="shared" si="6"/>
        <v>0</v>
      </c>
      <c r="L120" s="16">
        <f>H120+J120</f>
        <v>40</v>
      </c>
    </row>
    <row r="121" ht="20.1" customHeight="1" spans="1:12">
      <c r="A121" s="10" t="s">
        <v>318</v>
      </c>
      <c r="B121" s="11" t="s">
        <v>319</v>
      </c>
      <c r="C121" s="11" t="s">
        <v>207</v>
      </c>
      <c r="D121" s="11" t="s">
        <v>208</v>
      </c>
      <c r="E121" s="12">
        <v>2120803</v>
      </c>
      <c r="F121" s="12" t="str">
        <f>IF(ISNA(VLOOKUP(E121,'[1]20科目库'!$A:$B,2,0)),"",VLOOKUP(E121,'[1]20科目库'!$A:$B,2,0))</f>
        <v>国有土地使用权出让收入安排的支出-城市建设支出</v>
      </c>
      <c r="G121" s="13"/>
      <c r="H121" s="14"/>
      <c r="I121" s="16"/>
      <c r="J121" s="16">
        <v>120</v>
      </c>
      <c r="K121" s="16">
        <f t="shared" si="6"/>
        <v>0</v>
      </c>
      <c r="L121" s="16">
        <f>H121+J121</f>
        <v>120</v>
      </c>
    </row>
    <row r="122" ht="20.1" customHeight="1" spans="1:12">
      <c r="A122" s="10" t="s">
        <v>318</v>
      </c>
      <c r="B122" s="11" t="s">
        <v>320</v>
      </c>
      <c r="C122" s="11" t="s">
        <v>207</v>
      </c>
      <c r="D122" s="11" t="s">
        <v>208</v>
      </c>
      <c r="E122" s="12">
        <v>2120803</v>
      </c>
      <c r="F122" s="12" t="str">
        <f>IF(ISNA(VLOOKUP(E122,'[1]20科目库'!$A:$B,2,0)),"",VLOOKUP(E122,'[1]20科目库'!$A:$B,2,0))</f>
        <v>国有土地使用权出让收入安排的支出-城市建设支出</v>
      </c>
      <c r="G122" s="13"/>
      <c r="H122" s="14"/>
      <c r="I122" s="16"/>
      <c r="J122" s="16">
        <v>50</v>
      </c>
      <c r="K122" s="16">
        <f t="shared" si="6"/>
        <v>0</v>
      </c>
      <c r="L122" s="16">
        <f>H122+J122</f>
        <v>50</v>
      </c>
    </row>
    <row r="123" ht="20.1" customHeight="1" spans="1:13">
      <c r="A123" s="10" t="s">
        <v>318</v>
      </c>
      <c r="B123" s="11" t="s">
        <v>321</v>
      </c>
      <c r="C123" s="11" t="s">
        <v>207</v>
      </c>
      <c r="D123" s="11" t="s">
        <v>208</v>
      </c>
      <c r="E123" s="12">
        <v>2120803</v>
      </c>
      <c r="F123" s="12" t="str">
        <f>IF(ISNA(VLOOKUP(E123,'[1]20科目库'!$A:$B,2,0)),"",VLOOKUP(E123,'[1]20科目库'!$A:$B,2,0))</f>
        <v>国有土地使用权出让收入安排的支出-城市建设支出</v>
      </c>
      <c r="G123" s="13"/>
      <c r="H123" s="14"/>
      <c r="I123" s="16">
        <v>700</v>
      </c>
      <c r="J123" s="16">
        <v>180</v>
      </c>
      <c r="K123" s="16">
        <f t="shared" si="6"/>
        <v>0</v>
      </c>
      <c r="L123" s="16">
        <f>H123+J123+I123</f>
        <v>880</v>
      </c>
      <c r="M123" s="1">
        <f>480-300</f>
        <v>180</v>
      </c>
    </row>
    <row r="124" ht="20.1" customHeight="1" spans="1:12">
      <c r="A124" s="10" t="s">
        <v>318</v>
      </c>
      <c r="B124" s="11" t="s">
        <v>322</v>
      </c>
      <c r="C124" s="11" t="s">
        <v>207</v>
      </c>
      <c r="D124" s="11" t="s">
        <v>208</v>
      </c>
      <c r="E124" s="12">
        <v>2129901</v>
      </c>
      <c r="F124" s="12" t="str">
        <f>IF(ISNA(VLOOKUP(E124,'[1]20科目库'!$A:$B,2,0)),"",VLOOKUP(E124,'[1]20科目库'!$A:$B,2,0))</f>
        <v>其他城乡社区支出-其他城乡社区支出</v>
      </c>
      <c r="G124" s="13"/>
      <c r="H124" s="14"/>
      <c r="I124" s="16"/>
      <c r="J124" s="16">
        <v>20</v>
      </c>
      <c r="K124" s="16">
        <f>G124+J124</f>
        <v>20</v>
      </c>
      <c r="L124" s="16">
        <f>H124</f>
        <v>0</v>
      </c>
    </row>
    <row r="125" ht="20.1" customHeight="1" spans="1:12">
      <c r="A125" s="10" t="s">
        <v>323</v>
      </c>
      <c r="B125" s="11" t="s">
        <v>215</v>
      </c>
      <c r="C125" s="11" t="s">
        <v>207</v>
      </c>
      <c r="D125" s="11" t="s">
        <v>212</v>
      </c>
      <c r="E125" s="12">
        <v>2011302</v>
      </c>
      <c r="F125" s="12" t="str">
        <f>IF(ISNA(VLOOKUP(E125,'[1]20科目库'!$A:$B,2,0)),"",VLOOKUP(E125,'[1]20科目库'!$A:$B,2,0))</f>
        <v>商贸事务-一般行政管理事务</v>
      </c>
      <c r="G125" s="13">
        <v>15</v>
      </c>
      <c r="H125" s="14"/>
      <c r="I125" s="16"/>
      <c r="J125" s="16"/>
      <c r="K125" s="16">
        <f t="shared" si="6"/>
        <v>15</v>
      </c>
      <c r="L125" s="16">
        <f>H125+J125</f>
        <v>0</v>
      </c>
    </row>
    <row r="126" ht="20.1" customHeight="1" spans="1:12">
      <c r="A126" s="10" t="s">
        <v>323</v>
      </c>
      <c r="B126" s="11" t="s">
        <v>324</v>
      </c>
      <c r="C126" s="11" t="s">
        <v>207</v>
      </c>
      <c r="D126" s="11" t="s">
        <v>212</v>
      </c>
      <c r="E126" s="12">
        <v>2011308</v>
      </c>
      <c r="F126" s="12" t="str">
        <f>IF(ISNA(VLOOKUP(E126,'[1]20科目库'!$A:$B,2,0)),"",VLOOKUP(E126,'[1]20科目库'!$A:$B,2,0))</f>
        <v>商贸事务-招商引资</v>
      </c>
      <c r="G126" s="13">
        <v>50</v>
      </c>
      <c r="H126" s="14"/>
      <c r="I126" s="16"/>
      <c r="J126" s="16"/>
      <c r="K126" s="16">
        <f t="shared" si="6"/>
        <v>50</v>
      </c>
      <c r="L126" s="16">
        <f>H126+J126</f>
        <v>0</v>
      </c>
    </row>
    <row r="127" ht="20.1" customHeight="1" spans="1:12">
      <c r="A127" s="10" t="s">
        <v>323</v>
      </c>
      <c r="B127" s="11" t="s">
        <v>325</v>
      </c>
      <c r="C127" s="11" t="s">
        <v>207</v>
      </c>
      <c r="D127" s="11" t="s">
        <v>212</v>
      </c>
      <c r="E127" s="12">
        <v>2011308</v>
      </c>
      <c r="F127" s="12" t="str">
        <f>IF(ISNA(VLOOKUP(E127,'[1]20科目库'!$A:$B,2,0)),"",VLOOKUP(E127,'[1]20科目库'!$A:$B,2,0))</f>
        <v>商贸事务-招商引资</v>
      </c>
      <c r="G127" s="13">
        <v>90</v>
      </c>
      <c r="H127" s="14"/>
      <c r="I127" s="16"/>
      <c r="J127" s="16"/>
      <c r="K127" s="16">
        <f t="shared" si="6"/>
        <v>90</v>
      </c>
      <c r="L127" s="16">
        <f>H127+J127</f>
        <v>0</v>
      </c>
    </row>
    <row r="128" ht="20.1" customHeight="1" spans="1:12">
      <c r="A128" s="10" t="s">
        <v>326</v>
      </c>
      <c r="B128" s="11" t="s">
        <v>215</v>
      </c>
      <c r="C128" s="11" t="s">
        <v>207</v>
      </c>
      <c r="D128" s="11" t="s">
        <v>212</v>
      </c>
      <c r="E128" s="12">
        <v>2120102</v>
      </c>
      <c r="F128" s="12" t="str">
        <f>IF(ISNA(VLOOKUP(E128,'[1]20科目库'!$A:$B,2,0)),"",VLOOKUP(E128,'[1]20科目库'!$A:$B,2,0))</f>
        <v>城乡社区管理事务-一般行政管理事务</v>
      </c>
      <c r="G128" s="13">
        <v>30</v>
      </c>
      <c r="H128" s="14"/>
      <c r="I128" s="16"/>
      <c r="J128" s="16"/>
      <c r="K128" s="16">
        <f t="shared" si="6"/>
        <v>30</v>
      </c>
      <c r="L128" s="16">
        <f>H128+J128</f>
        <v>0</v>
      </c>
    </row>
    <row r="129" ht="20.1" customHeight="1" spans="1:12">
      <c r="A129" s="10" t="s">
        <v>326</v>
      </c>
      <c r="B129" s="11" t="s">
        <v>327</v>
      </c>
      <c r="C129" s="11" t="s">
        <v>207</v>
      </c>
      <c r="D129" s="11" t="s">
        <v>212</v>
      </c>
      <c r="E129" s="12">
        <v>2120199</v>
      </c>
      <c r="F129" s="12" t="str">
        <f>IF(ISNA(VLOOKUP(E129,'[1]20科目库'!$A:$B,2,0)),"",VLOOKUP(E129,'[1]20科目库'!$A:$B,2,0))</f>
        <v>城乡社区管理事务-其他城乡社区管理事务支出</v>
      </c>
      <c r="G129" s="13">
        <v>80</v>
      </c>
      <c r="H129" s="14"/>
      <c r="I129" s="16"/>
      <c r="J129" s="16"/>
      <c r="K129" s="16">
        <f t="shared" si="6"/>
        <v>80</v>
      </c>
      <c r="L129" s="16">
        <f>H129+J129</f>
        <v>0</v>
      </c>
    </row>
    <row r="130" ht="20.1" customHeight="1" spans="1:12">
      <c r="A130" s="10" t="s">
        <v>326</v>
      </c>
      <c r="B130" s="11" t="s">
        <v>328</v>
      </c>
      <c r="C130" s="11" t="s">
        <v>207</v>
      </c>
      <c r="D130" s="11" t="s">
        <v>212</v>
      </c>
      <c r="E130" s="12">
        <v>2120199</v>
      </c>
      <c r="F130" s="12" t="str">
        <f>IF(ISNA(VLOOKUP(E130,'[1]20科目库'!$A:$B,2,0)),"",VLOOKUP(E130,'[1]20科目库'!$A:$B,2,0))</f>
        <v>城乡社区管理事务-其他城乡社区管理事务支出</v>
      </c>
      <c r="G130" s="13">
        <v>200</v>
      </c>
      <c r="H130" s="14"/>
      <c r="I130" s="16"/>
      <c r="J130" s="16">
        <v>450</v>
      </c>
      <c r="K130" s="16">
        <f>G130+J130</f>
        <v>650</v>
      </c>
      <c r="L130" s="16">
        <f>H130</f>
        <v>0</v>
      </c>
    </row>
    <row r="131" ht="20.1" customHeight="1" spans="1:12">
      <c r="A131" s="10" t="s">
        <v>326</v>
      </c>
      <c r="B131" s="11" t="s">
        <v>329</v>
      </c>
      <c r="C131" s="11" t="s">
        <v>207</v>
      </c>
      <c r="D131" s="11" t="s">
        <v>212</v>
      </c>
      <c r="E131" s="12">
        <v>2120899</v>
      </c>
      <c r="F131" s="12" t="str">
        <f>IF(ISNA(VLOOKUP(E131,'[1]20科目库'!$A:$B,2,0)),"",VLOOKUP(E131,'[1]20科目库'!$A:$B,2,0))</f>
        <v>国有土地使用权出让收入安排的支出-其他国有土地使用权出让收入安排的支出</v>
      </c>
      <c r="G131" s="13"/>
      <c r="H131" s="14"/>
      <c r="I131" s="16"/>
      <c r="J131" s="16">
        <v>50</v>
      </c>
      <c r="K131" s="16">
        <f t="shared" si="6"/>
        <v>0</v>
      </c>
      <c r="L131" s="16">
        <f>H131+J131</f>
        <v>50</v>
      </c>
    </row>
    <row r="132" ht="20.1" customHeight="1" spans="1:12">
      <c r="A132" s="10" t="s">
        <v>326</v>
      </c>
      <c r="B132" s="11" t="s">
        <v>330</v>
      </c>
      <c r="C132" s="11" t="s">
        <v>207</v>
      </c>
      <c r="D132" s="11" t="s">
        <v>212</v>
      </c>
      <c r="E132" s="12">
        <v>2120802</v>
      </c>
      <c r="F132" s="12" t="str">
        <f>IF(ISNA(VLOOKUP(E132,'[1]20科目库'!$A:$B,2,0)),"",VLOOKUP(E132,'[1]20科目库'!$A:$B,2,0))</f>
        <v>国有土地使用权出让收入安排的支出-土地开发支出</v>
      </c>
      <c r="G132" s="13"/>
      <c r="H132" s="14"/>
      <c r="I132" s="16"/>
      <c r="J132" s="16">
        <v>370</v>
      </c>
      <c r="K132" s="16">
        <f t="shared" si="6"/>
        <v>0</v>
      </c>
      <c r="L132" s="16">
        <f>H132+J132</f>
        <v>370</v>
      </c>
    </row>
    <row r="133" ht="20.1" customHeight="1" spans="1:12">
      <c r="A133" s="10" t="s">
        <v>331</v>
      </c>
      <c r="B133" s="11" t="s">
        <v>215</v>
      </c>
      <c r="C133" s="11" t="s">
        <v>207</v>
      </c>
      <c r="D133" s="11" t="s">
        <v>212</v>
      </c>
      <c r="E133" s="12">
        <v>2050101</v>
      </c>
      <c r="F133" s="12" t="str">
        <f>IF(ISNA(VLOOKUP(E133,'[1]20科目库'!$A:$B,2,0)),"",VLOOKUP(E133,'[1]20科目库'!$A:$B,2,0))</f>
        <v>教育管理事务-行政运行</v>
      </c>
      <c r="G133" s="13">
        <v>50</v>
      </c>
      <c r="H133" s="14"/>
      <c r="I133" s="16"/>
      <c r="J133" s="16"/>
      <c r="K133" s="16">
        <f t="shared" si="6"/>
        <v>50</v>
      </c>
      <c r="L133" s="16">
        <f>H133+J133</f>
        <v>0</v>
      </c>
    </row>
    <row r="134" ht="20.1" customHeight="1" spans="1:12">
      <c r="A134" s="10" t="s">
        <v>331</v>
      </c>
      <c r="B134" s="11" t="s">
        <v>332</v>
      </c>
      <c r="C134" s="11" t="s">
        <v>207</v>
      </c>
      <c r="D134" s="11" t="s">
        <v>212</v>
      </c>
      <c r="E134" s="12">
        <v>2080207</v>
      </c>
      <c r="F134" s="12" t="str">
        <f>IF(ISNA(VLOOKUP(E134,'[1]20科目库'!$A:$B,2,0)),"",VLOOKUP(E134,'[1]20科目库'!$A:$B,2,0))</f>
        <v>民政管理事务-行政区划和地名管理</v>
      </c>
      <c r="G134" s="13">
        <v>300</v>
      </c>
      <c r="H134" s="14"/>
      <c r="I134" s="16"/>
      <c r="J134" s="16">
        <v>120</v>
      </c>
      <c r="K134" s="16">
        <f>G134+J134</f>
        <v>420</v>
      </c>
      <c r="L134" s="16">
        <f>H134</f>
        <v>0</v>
      </c>
    </row>
    <row r="135" ht="20.1" customHeight="1" spans="1:12">
      <c r="A135" s="10" t="s">
        <v>331</v>
      </c>
      <c r="B135" s="11" t="s">
        <v>333</v>
      </c>
      <c r="C135" s="11" t="s">
        <v>207</v>
      </c>
      <c r="D135" s="11" t="s">
        <v>212</v>
      </c>
      <c r="E135" s="12">
        <v>2081001</v>
      </c>
      <c r="F135" s="12" t="str">
        <f>IF(ISNA(VLOOKUP(E135,'[1]20科目库'!$A:$B,2,0)),"",VLOOKUP(E135,'[1]20科目库'!$A:$B,2,0))</f>
        <v>社会福利-儿童福利</v>
      </c>
      <c r="G135" s="13">
        <v>340</v>
      </c>
      <c r="H135" s="14"/>
      <c r="I135" s="16"/>
      <c r="J135" s="16">
        <v>30</v>
      </c>
      <c r="K135" s="16">
        <f>G135+J135</f>
        <v>370</v>
      </c>
      <c r="L135" s="16">
        <f>H135</f>
        <v>0</v>
      </c>
    </row>
    <row r="136" ht="20.1" customHeight="1" spans="1:12">
      <c r="A136" s="10" t="s">
        <v>331</v>
      </c>
      <c r="B136" s="11" t="s">
        <v>334</v>
      </c>
      <c r="C136" s="11" t="s">
        <v>207</v>
      </c>
      <c r="D136" s="11" t="s">
        <v>212</v>
      </c>
      <c r="E136" s="12">
        <v>2081002</v>
      </c>
      <c r="F136" s="12" t="str">
        <f>IF(ISNA(VLOOKUP(E136,'[1]20科目库'!$A:$B,2,0)),"",VLOOKUP(E136,'[1]20科目库'!$A:$B,2,0))</f>
        <v>社会福利-老年福利</v>
      </c>
      <c r="G136" s="13">
        <v>156</v>
      </c>
      <c r="H136" s="14"/>
      <c r="I136" s="16"/>
      <c r="J136" s="16"/>
      <c r="K136" s="16">
        <f t="shared" si="6"/>
        <v>156</v>
      </c>
      <c r="L136" s="16">
        <f>H136+J136</f>
        <v>0</v>
      </c>
    </row>
    <row r="137" ht="20.1" customHeight="1" spans="1:12">
      <c r="A137" s="10" t="s">
        <v>331</v>
      </c>
      <c r="B137" s="11" t="s">
        <v>335</v>
      </c>
      <c r="C137" s="11" t="s">
        <v>207</v>
      </c>
      <c r="D137" s="11" t="s">
        <v>212</v>
      </c>
      <c r="E137" s="12">
        <v>2082001</v>
      </c>
      <c r="F137" s="12" t="str">
        <f>IF(ISNA(VLOOKUP(E137,'[1]20科目库'!$A:$B,2,0)),"",VLOOKUP(E137,'[1]20科目库'!$A:$B,2,0))</f>
        <v>临时救助-临时救助支出</v>
      </c>
      <c r="G137" s="13">
        <v>575</v>
      </c>
      <c r="H137" s="14"/>
      <c r="I137" s="16"/>
      <c r="J137" s="16">
        <v>220</v>
      </c>
      <c r="K137" s="16">
        <f t="shared" si="6"/>
        <v>575</v>
      </c>
      <c r="L137" s="16">
        <f>H137+J137</f>
        <v>220</v>
      </c>
    </row>
    <row r="138" ht="20.1" customHeight="1" spans="1:12">
      <c r="A138" s="10" t="s">
        <v>331</v>
      </c>
      <c r="B138" s="11" t="s">
        <v>336</v>
      </c>
      <c r="C138" s="11" t="s">
        <v>207</v>
      </c>
      <c r="D138" s="11" t="s">
        <v>212</v>
      </c>
      <c r="E138" s="12">
        <v>2082101</v>
      </c>
      <c r="F138" s="12" t="str">
        <f>IF(ISNA(VLOOKUP(E138,'[1]20科目库'!$A:$B,2,0)),"",VLOOKUP(E138,'[1]20科目库'!$A:$B,2,0))</f>
        <v>特困人员救助供养-城市特困人员救助供养支出</v>
      </c>
      <c r="G138" s="13">
        <v>50</v>
      </c>
      <c r="H138" s="13"/>
      <c r="I138" s="16"/>
      <c r="J138" s="16"/>
      <c r="K138" s="16">
        <f t="shared" si="6"/>
        <v>50</v>
      </c>
      <c r="L138" s="16">
        <f>H138+J138</f>
        <v>0</v>
      </c>
    </row>
    <row r="139" ht="20.1" customHeight="1" spans="1:12">
      <c r="A139" s="10" t="s">
        <v>331</v>
      </c>
      <c r="B139" s="11" t="s">
        <v>337</v>
      </c>
      <c r="C139" s="11" t="s">
        <v>207</v>
      </c>
      <c r="D139" s="11" t="s">
        <v>212</v>
      </c>
      <c r="E139" s="12">
        <v>2081004</v>
      </c>
      <c r="F139" s="12" t="str">
        <f>IF(ISNA(VLOOKUP(E139,'[1]20科目库'!$A:$B,2,0)),"",VLOOKUP(E139,'[1]20科目库'!$A:$B,2,0))</f>
        <v>社会福利-殡葬</v>
      </c>
      <c r="G139" s="13">
        <v>200</v>
      </c>
      <c r="H139" s="13"/>
      <c r="I139" s="16"/>
      <c r="J139" s="16">
        <v>150</v>
      </c>
      <c r="K139" s="16">
        <f>G139+J139</f>
        <v>350</v>
      </c>
      <c r="L139" s="16">
        <f>H139</f>
        <v>0</v>
      </c>
    </row>
    <row r="140" ht="20.1" customHeight="1" spans="1:12">
      <c r="A140" s="10" t="s">
        <v>331</v>
      </c>
      <c r="B140" s="11" t="s">
        <v>338</v>
      </c>
      <c r="C140" s="11" t="s">
        <v>207</v>
      </c>
      <c r="D140" s="11" t="s">
        <v>212</v>
      </c>
      <c r="E140" s="12">
        <v>2080299</v>
      </c>
      <c r="F140" s="12" t="str">
        <f>IF(ISNA(VLOOKUP(E140,'[1]20科目库'!$A:$B,2,0)),"",VLOOKUP(E140,'[1]20科目库'!$A:$B,2,0))</f>
        <v>民政管理事务-其他民政管理事务支出</v>
      </c>
      <c r="G140" s="13">
        <v>50</v>
      </c>
      <c r="H140" s="13"/>
      <c r="I140" s="16"/>
      <c r="J140" s="16"/>
      <c r="K140" s="16">
        <f t="shared" si="6"/>
        <v>50</v>
      </c>
      <c r="L140" s="16">
        <f>H140+J140</f>
        <v>0</v>
      </c>
    </row>
    <row r="141" ht="20.1" customHeight="1" spans="1:12">
      <c r="A141" s="10" t="s">
        <v>331</v>
      </c>
      <c r="B141" s="11" t="s">
        <v>339</v>
      </c>
      <c r="C141" s="11" t="s">
        <v>207</v>
      </c>
      <c r="D141" s="11" t="s">
        <v>212</v>
      </c>
      <c r="E141" s="12">
        <v>2082501</v>
      </c>
      <c r="F141" s="12" t="str">
        <f>IF(ISNA(VLOOKUP(E141,'[1]20科目库'!$A:$B,2,0)),"",VLOOKUP(E141,'[1]20科目库'!$A:$B,2,0))</f>
        <v>其他生活救助-其他城市生活救助</v>
      </c>
      <c r="G141" s="13">
        <v>100</v>
      </c>
      <c r="H141" s="14"/>
      <c r="I141" s="16"/>
      <c r="J141" s="16">
        <v>50</v>
      </c>
      <c r="K141" s="16">
        <f>G141+J141</f>
        <v>150</v>
      </c>
      <c r="L141" s="16">
        <f>H141</f>
        <v>0</v>
      </c>
    </row>
    <row r="142" ht="20.1" customHeight="1" spans="1:12">
      <c r="A142" s="10" t="s">
        <v>331</v>
      </c>
      <c r="B142" s="11" t="s">
        <v>340</v>
      </c>
      <c r="C142" s="11" t="s">
        <v>207</v>
      </c>
      <c r="D142" s="11" t="s">
        <v>212</v>
      </c>
      <c r="E142" s="12">
        <v>2082804</v>
      </c>
      <c r="F142" s="12" t="str">
        <f>IF(ISNA(VLOOKUP(E142,'[1]20科目库'!$A:$B,2,0)),"",VLOOKUP(E142,'[1]20科目库'!$A:$B,2,0))</f>
        <v>退役军人管理事务-拥军优属</v>
      </c>
      <c r="G142" s="14">
        <v>300</v>
      </c>
      <c r="H142" s="14"/>
      <c r="I142" s="16"/>
      <c r="J142" s="16"/>
      <c r="K142" s="16">
        <f t="shared" si="6"/>
        <v>300</v>
      </c>
      <c r="L142" s="16">
        <f>H142+J142</f>
        <v>0</v>
      </c>
    </row>
    <row r="143" ht="20.1" customHeight="1" spans="1:12">
      <c r="A143" s="10" t="s">
        <v>331</v>
      </c>
      <c r="B143" s="11" t="s">
        <v>341</v>
      </c>
      <c r="C143" s="11" t="s">
        <v>207</v>
      </c>
      <c r="D143" s="11" t="s">
        <v>212</v>
      </c>
      <c r="E143" s="12">
        <v>2081901</v>
      </c>
      <c r="F143" s="12" t="str">
        <f>IF(ISNA(VLOOKUP(E143,'[1]20科目库'!$A:$B,2,0)),"",VLOOKUP(E143,'[1]20科目库'!$A:$B,2,0))</f>
        <v>最低生活保障-城市最低生活保障金支出</v>
      </c>
      <c r="G143" s="14">
        <v>4970</v>
      </c>
      <c r="H143" s="14"/>
      <c r="I143" s="16"/>
      <c r="J143" s="16">
        <v>450</v>
      </c>
      <c r="K143" s="16">
        <f>G143+J143</f>
        <v>5420</v>
      </c>
      <c r="L143" s="16">
        <f>H143</f>
        <v>0</v>
      </c>
    </row>
    <row r="144" ht="20.1" customHeight="1" spans="1:12">
      <c r="A144" s="10" t="s">
        <v>331</v>
      </c>
      <c r="B144" s="11" t="s">
        <v>342</v>
      </c>
      <c r="C144" s="11" t="s">
        <v>207</v>
      </c>
      <c r="D144" s="11" t="s">
        <v>212</v>
      </c>
      <c r="E144" s="12">
        <v>2080902</v>
      </c>
      <c r="F144" s="12" t="str">
        <f>IF(ISNA(VLOOKUP(E144,'[1]20科目库'!$A:$B,2,0)),"",VLOOKUP(E144,'[1]20科目库'!$A:$B,2,0))</f>
        <v>退役安置-军队移交政府的离退休人员安置</v>
      </c>
      <c r="G144" s="14">
        <v>2200</v>
      </c>
      <c r="H144" s="14"/>
      <c r="I144" s="16"/>
      <c r="J144" s="16"/>
      <c r="K144" s="16">
        <f t="shared" si="6"/>
        <v>2200</v>
      </c>
      <c r="L144" s="16">
        <f>H144+J144</f>
        <v>0</v>
      </c>
    </row>
    <row r="145" ht="42" customHeight="1" spans="1:12">
      <c r="A145" s="10" t="s">
        <v>331</v>
      </c>
      <c r="B145" s="11" t="s">
        <v>343</v>
      </c>
      <c r="C145" s="11" t="s">
        <v>207</v>
      </c>
      <c r="D145" s="11" t="s">
        <v>212</v>
      </c>
      <c r="E145" s="12">
        <v>2080506</v>
      </c>
      <c r="F145" s="12" t="str">
        <f>IF(ISNA(VLOOKUP(E145,'[1]20科目库'!$A:$B,2,0)),"",VLOOKUP(E145,'[1]20科目库'!$A:$B,2,0))</f>
        <v>行政事业单位养老支出-机关事业单位职业年金缴费支出</v>
      </c>
      <c r="G145" s="13">
        <v>375</v>
      </c>
      <c r="H145" s="14"/>
      <c r="I145" s="16"/>
      <c r="J145" s="16">
        <v>116</v>
      </c>
      <c r="K145" s="16">
        <f>G145+J145</f>
        <v>491</v>
      </c>
      <c r="L145" s="16">
        <f>H145</f>
        <v>0</v>
      </c>
    </row>
    <row r="146" ht="20.1" customHeight="1" spans="1:12">
      <c r="A146" s="10" t="s">
        <v>331</v>
      </c>
      <c r="B146" s="11" t="s">
        <v>344</v>
      </c>
      <c r="C146" s="11" t="s">
        <v>207</v>
      </c>
      <c r="D146" s="11" t="s">
        <v>212</v>
      </c>
      <c r="E146" s="12">
        <v>2080699</v>
      </c>
      <c r="F146" s="12" t="str">
        <f>IF(ISNA(VLOOKUP(E146,'[1]20科目库'!$A:$B,2,0)),"",VLOOKUP(E146,'[1]20科目库'!$A:$B,2,0))</f>
        <v>企业改革补助-其他企业改革发展补助</v>
      </c>
      <c r="G146" s="13">
        <v>500</v>
      </c>
      <c r="H146" s="14"/>
      <c r="I146" s="16"/>
      <c r="J146" s="16"/>
      <c r="K146" s="16">
        <f t="shared" si="6"/>
        <v>500</v>
      </c>
      <c r="L146" s="16">
        <f t="shared" ref="L146:L152" si="13">H146+J146</f>
        <v>0</v>
      </c>
    </row>
    <row r="147" ht="20.1" customHeight="1" spans="1:12">
      <c r="A147" s="10" t="s">
        <v>331</v>
      </c>
      <c r="B147" s="11" t="s">
        <v>345</v>
      </c>
      <c r="C147" s="11" t="s">
        <v>207</v>
      </c>
      <c r="D147" s="11" t="s">
        <v>212</v>
      </c>
      <c r="E147" s="12">
        <v>2070399</v>
      </c>
      <c r="F147" s="12" t="str">
        <f>IF(ISNA(VLOOKUP(E147,'[1]20科目库'!$A:$B,2,0)),"",VLOOKUP(E147,'[1]20科目库'!$A:$B,2,0))</f>
        <v>体育-其他体育支出</v>
      </c>
      <c r="G147" s="13">
        <v>170</v>
      </c>
      <c r="H147" s="14"/>
      <c r="I147" s="16"/>
      <c r="J147" s="16"/>
      <c r="K147" s="16">
        <f t="shared" si="6"/>
        <v>170</v>
      </c>
      <c r="L147" s="16">
        <f t="shared" si="13"/>
        <v>0</v>
      </c>
    </row>
    <row r="148" ht="20.1" customHeight="1" spans="1:12">
      <c r="A148" s="10" t="s">
        <v>331</v>
      </c>
      <c r="B148" s="11" t="s">
        <v>346</v>
      </c>
      <c r="C148" s="11" t="s">
        <v>207</v>
      </c>
      <c r="D148" s="11" t="s">
        <v>212</v>
      </c>
      <c r="E148" s="12">
        <v>2101505</v>
      </c>
      <c r="F148" s="12" t="str">
        <f>IF(ISNA(VLOOKUP(E148,'[1]20科目库'!$A:$B,2,0)),"",VLOOKUP(E148,'[1]20科目库'!$A:$B,2,0))</f>
        <v>医疗保障管理事务-医疗保障政策管理</v>
      </c>
      <c r="G148" s="13">
        <v>140</v>
      </c>
      <c r="H148" s="14"/>
      <c r="I148" s="16"/>
      <c r="J148" s="16"/>
      <c r="K148" s="16">
        <f t="shared" si="6"/>
        <v>140</v>
      </c>
      <c r="L148" s="16">
        <f t="shared" si="13"/>
        <v>0</v>
      </c>
    </row>
    <row r="149" ht="20.1" customHeight="1" spans="1:12">
      <c r="A149" s="10" t="s">
        <v>331</v>
      </c>
      <c r="B149" s="11" t="s">
        <v>347</v>
      </c>
      <c r="C149" s="11" t="s">
        <v>207</v>
      </c>
      <c r="D149" s="11" t="s">
        <v>212</v>
      </c>
      <c r="E149" s="12">
        <v>2100499</v>
      </c>
      <c r="F149" s="12" t="str">
        <f>IF(ISNA(VLOOKUP(E149,'[1]20科目库'!$A:$B,2,0)),"",VLOOKUP(E149,'[1]20科目库'!$A:$B,2,0))</f>
        <v>公共卫生-其他公共卫生支出</v>
      </c>
      <c r="G149" s="13">
        <v>128</v>
      </c>
      <c r="H149" s="14"/>
      <c r="I149" s="16"/>
      <c r="J149" s="16"/>
      <c r="K149" s="16">
        <f t="shared" si="6"/>
        <v>128</v>
      </c>
      <c r="L149" s="16">
        <f t="shared" si="13"/>
        <v>0</v>
      </c>
    </row>
    <row r="150" ht="20.1" customHeight="1" spans="1:12">
      <c r="A150" s="10" t="s">
        <v>331</v>
      </c>
      <c r="B150" s="11" t="s">
        <v>348</v>
      </c>
      <c r="C150" s="11" t="s">
        <v>207</v>
      </c>
      <c r="D150" s="11" t="s">
        <v>212</v>
      </c>
      <c r="E150" s="12">
        <v>2100799</v>
      </c>
      <c r="F150" s="12" t="str">
        <f>IF(ISNA(VLOOKUP(E150,'[1]20科目库'!$A:$B,2,0)),"",VLOOKUP(E150,'[1]20科目库'!$A:$B,2,0))</f>
        <v>计划生育事务-其他计划生育事务支出</v>
      </c>
      <c r="G150" s="13">
        <v>165</v>
      </c>
      <c r="H150" s="14"/>
      <c r="I150" s="16"/>
      <c r="J150" s="16"/>
      <c r="K150" s="16">
        <f t="shared" si="6"/>
        <v>165</v>
      </c>
      <c r="L150" s="16">
        <f t="shared" si="13"/>
        <v>0</v>
      </c>
    </row>
    <row r="151" ht="20.1" customHeight="1" spans="1:12">
      <c r="A151" s="10" t="s">
        <v>331</v>
      </c>
      <c r="B151" s="11" t="s">
        <v>349</v>
      </c>
      <c r="C151" s="11" t="s">
        <v>207</v>
      </c>
      <c r="D151" s="11" t="s">
        <v>212</v>
      </c>
      <c r="E151" s="12">
        <v>2109901</v>
      </c>
      <c r="F151" s="12" t="str">
        <f>IF(ISNA(VLOOKUP(E151,'[1]20科目库'!$A:$B,2,0)),"",VLOOKUP(E151,'[1]20科目库'!$A:$B,2,0))</f>
        <v>其他卫生健康支出-其他卫生健康支出</v>
      </c>
      <c r="G151" s="13">
        <v>15</v>
      </c>
      <c r="H151" s="14"/>
      <c r="I151" s="16"/>
      <c r="J151" s="16"/>
      <c r="K151" s="16">
        <f t="shared" si="6"/>
        <v>15</v>
      </c>
      <c r="L151" s="16">
        <f t="shared" si="13"/>
        <v>0</v>
      </c>
    </row>
    <row r="152" ht="20.1" customHeight="1" spans="1:12">
      <c r="A152" s="10" t="s">
        <v>331</v>
      </c>
      <c r="B152" s="11" t="s">
        <v>350</v>
      </c>
      <c r="C152" s="11" t="s">
        <v>207</v>
      </c>
      <c r="D152" s="11" t="s">
        <v>212</v>
      </c>
      <c r="E152" s="12">
        <v>2101506</v>
      </c>
      <c r="F152" s="12" t="str">
        <f>IF(ISNA(VLOOKUP(E152,'[1]20科目库'!$A:$B,2,0)),"",VLOOKUP(E152,'[1]20科目库'!$A:$B,2,0))</f>
        <v>医疗保障管理事务-医疗保障经办事务</v>
      </c>
      <c r="G152" s="13">
        <v>16</v>
      </c>
      <c r="H152" s="14"/>
      <c r="I152" s="16"/>
      <c r="J152" s="16"/>
      <c r="K152" s="16">
        <f t="shared" si="6"/>
        <v>16</v>
      </c>
      <c r="L152" s="16">
        <f t="shared" si="13"/>
        <v>0</v>
      </c>
    </row>
    <row r="153" ht="20.1" customHeight="1" spans="1:12">
      <c r="A153" s="10" t="s">
        <v>331</v>
      </c>
      <c r="B153" s="11" t="s">
        <v>351</v>
      </c>
      <c r="C153" s="11" t="s">
        <v>207</v>
      </c>
      <c r="D153" s="11" t="s">
        <v>208</v>
      </c>
      <c r="E153" s="12">
        <v>2050199</v>
      </c>
      <c r="F153" s="12" t="str">
        <f>IF(ISNA(VLOOKUP(E153,'[1]20科目库'!$A:$B,2,0)),"",VLOOKUP(E153,'[1]20科目库'!$A:$B,2,0))</f>
        <v>教育管理事务-其他教育管理事务支出</v>
      </c>
      <c r="G153" s="13">
        <v>6000</v>
      </c>
      <c r="H153" s="14"/>
      <c r="I153" s="16"/>
      <c r="J153" s="16">
        <v>1000</v>
      </c>
      <c r="K153" s="16">
        <f>G153+J153</f>
        <v>7000</v>
      </c>
      <c r="L153" s="16">
        <f>H153</f>
        <v>0</v>
      </c>
    </row>
    <row r="154" ht="20.1" customHeight="1" spans="1:12">
      <c r="A154" s="10" t="s">
        <v>331</v>
      </c>
      <c r="B154" s="11" t="s">
        <v>351</v>
      </c>
      <c r="C154" s="11" t="s">
        <v>207</v>
      </c>
      <c r="D154" s="11" t="s">
        <v>208</v>
      </c>
      <c r="E154" s="12">
        <v>2120804</v>
      </c>
      <c r="F154" s="12" t="str">
        <f>IF(ISNA(VLOOKUP(E154,'[1]20科目库'!$A:$B,2,0)),"",VLOOKUP(E154,'[1]20科目库'!$A:$B,2,0))</f>
        <v>国有土地使用权出让收入安排的支出-农村基础设施建设支出</v>
      </c>
      <c r="G154" s="13"/>
      <c r="H154" s="14">
        <v>5000</v>
      </c>
      <c r="I154" s="16"/>
      <c r="J154" s="16"/>
      <c r="K154" s="16">
        <f t="shared" ref="K154" si="14">G154</f>
        <v>0</v>
      </c>
      <c r="L154" s="16">
        <f t="shared" ref="L154:L165" si="15">H154+J154</f>
        <v>5000</v>
      </c>
    </row>
    <row r="155" ht="20.1" customHeight="1" spans="1:12">
      <c r="A155" s="10" t="s">
        <v>331</v>
      </c>
      <c r="B155" s="11" t="s">
        <v>352</v>
      </c>
      <c r="C155" s="11" t="s">
        <v>207</v>
      </c>
      <c r="D155" s="11" t="s">
        <v>208</v>
      </c>
      <c r="E155" s="12">
        <v>2080299</v>
      </c>
      <c r="F155" s="12" t="str">
        <f>IF(ISNA(VLOOKUP(E155,'[1]20科目库'!$A:$B,2,0)),"",VLOOKUP(E155,'[1]20科目库'!$A:$B,2,0))</f>
        <v>民政管理事务-其他民政管理事务支出</v>
      </c>
      <c r="G155" s="13">
        <v>500</v>
      </c>
      <c r="H155" s="14"/>
      <c r="I155" s="16"/>
      <c r="J155" s="16"/>
      <c r="K155" s="16">
        <f t="shared" si="6"/>
        <v>500</v>
      </c>
      <c r="L155" s="16">
        <f t="shared" si="15"/>
        <v>0</v>
      </c>
    </row>
    <row r="156" ht="20.1" customHeight="1" spans="1:12">
      <c r="A156" s="10" t="s">
        <v>331</v>
      </c>
      <c r="B156" s="11" t="s">
        <v>353</v>
      </c>
      <c r="C156" s="11" t="s">
        <v>207</v>
      </c>
      <c r="D156" s="11" t="s">
        <v>208</v>
      </c>
      <c r="E156" s="12">
        <v>2080805</v>
      </c>
      <c r="F156" s="12" t="str">
        <f>IF(ISNA(VLOOKUP(E156,'[1]20科目库'!$A:$B,2,0)),"",VLOOKUP(E156,'[1]20科目库'!$A:$B,2,0))</f>
        <v>抚恤-义务兵优待</v>
      </c>
      <c r="G156" s="14">
        <v>550</v>
      </c>
      <c r="H156" s="13"/>
      <c r="I156" s="16"/>
      <c r="J156" s="16"/>
      <c r="K156" s="16">
        <f t="shared" si="6"/>
        <v>550</v>
      </c>
      <c r="L156" s="16">
        <f t="shared" si="15"/>
        <v>0</v>
      </c>
    </row>
    <row r="157" ht="20.1" customHeight="1" spans="1:12">
      <c r="A157" s="10" t="s">
        <v>331</v>
      </c>
      <c r="B157" s="11" t="s">
        <v>354</v>
      </c>
      <c r="C157" s="11" t="s">
        <v>207</v>
      </c>
      <c r="D157" s="11" t="s">
        <v>208</v>
      </c>
      <c r="E157" s="12">
        <v>2080901</v>
      </c>
      <c r="F157" s="12" t="str">
        <f>IF(ISNA(VLOOKUP(E157,'[1]20科目库'!$A:$B,2,0)),"",VLOOKUP(E157,'[1]20科目库'!$A:$B,2,0))</f>
        <v>退役安置-退役士兵安置</v>
      </c>
      <c r="G157" s="14">
        <v>500</v>
      </c>
      <c r="H157" s="13"/>
      <c r="I157" s="16"/>
      <c r="J157" s="16"/>
      <c r="K157" s="16">
        <f t="shared" si="6"/>
        <v>500</v>
      </c>
      <c r="L157" s="16">
        <f t="shared" si="15"/>
        <v>0</v>
      </c>
    </row>
    <row r="158" ht="20.1" customHeight="1" spans="1:12">
      <c r="A158" s="10" t="s">
        <v>331</v>
      </c>
      <c r="B158" s="11" t="s">
        <v>355</v>
      </c>
      <c r="C158" s="11" t="s">
        <v>207</v>
      </c>
      <c r="D158" s="11" t="s">
        <v>208</v>
      </c>
      <c r="E158" s="12">
        <v>2080999</v>
      </c>
      <c r="F158" s="12" t="str">
        <f>IF(ISNA(VLOOKUP(E158,'[1]20科目库'!$A:$B,2,0)),"",VLOOKUP(E158,'[1]20科目库'!$A:$B,2,0))</f>
        <v>退役安置-其他退役安置支出</v>
      </c>
      <c r="G158" s="14">
        <v>100</v>
      </c>
      <c r="H158" s="13"/>
      <c r="I158" s="16"/>
      <c r="J158" s="16"/>
      <c r="K158" s="16">
        <f t="shared" si="6"/>
        <v>100</v>
      </c>
      <c r="L158" s="16">
        <f t="shared" si="15"/>
        <v>0</v>
      </c>
    </row>
    <row r="159" ht="20.1" customHeight="1" spans="1:12">
      <c r="A159" s="18" t="s">
        <v>331</v>
      </c>
      <c r="B159" s="19" t="s">
        <v>356</v>
      </c>
      <c r="C159" s="11" t="s">
        <v>207</v>
      </c>
      <c r="D159" s="11" t="s">
        <v>208</v>
      </c>
      <c r="E159" s="12">
        <v>2101202</v>
      </c>
      <c r="F159" s="12" t="str">
        <f>IF(ISNA(VLOOKUP(E159,'[1]20科目库'!$A:$B,2,0)),"",VLOOKUP(E159,'[1]20科目库'!$A:$B,2,0))</f>
        <v>财政对基本医疗保险基金的补助-财政对城乡居民基本医疗保险基金的补助</v>
      </c>
      <c r="G159" s="13">
        <v>12000</v>
      </c>
      <c r="H159" s="14"/>
      <c r="I159" s="16"/>
      <c r="J159" s="16">
        <v>-3500</v>
      </c>
      <c r="K159" s="16">
        <f>G159+J159</f>
        <v>8500</v>
      </c>
      <c r="L159" s="16">
        <f>H159</f>
        <v>0</v>
      </c>
    </row>
    <row r="160" ht="18.95" customHeight="1" spans="1:12">
      <c r="A160" s="18" t="s">
        <v>331</v>
      </c>
      <c r="B160" s="19" t="s">
        <v>356</v>
      </c>
      <c r="C160" s="11" t="s">
        <v>207</v>
      </c>
      <c r="D160" s="11" t="s">
        <v>208</v>
      </c>
      <c r="E160" s="12">
        <v>2120899</v>
      </c>
      <c r="F160" s="12" t="str">
        <f>IF(ISNA(VLOOKUP(E160,'[1]20科目库'!$A:$B,2,0)),"",VLOOKUP(E160,'[1]20科目库'!$A:$B,2,0))</f>
        <v>国有土地使用权出让收入安排的支出-其他国有土地使用权出让收入安排的支出</v>
      </c>
      <c r="G160" s="13"/>
      <c r="H160" s="14">
        <v>12360</v>
      </c>
      <c r="I160" s="16"/>
      <c r="J160" s="16">
        <v>-2500</v>
      </c>
      <c r="K160" s="16">
        <f>G160</f>
        <v>0</v>
      </c>
      <c r="L160" s="16">
        <f>H160+J160</f>
        <v>9860</v>
      </c>
    </row>
    <row r="161" ht="20.1" customHeight="1" spans="1:12">
      <c r="A161" s="10" t="s">
        <v>331</v>
      </c>
      <c r="B161" s="11" t="s">
        <v>357</v>
      </c>
      <c r="C161" s="11" t="s">
        <v>207</v>
      </c>
      <c r="D161" s="11" t="s">
        <v>208</v>
      </c>
      <c r="E161" s="12">
        <v>2120805</v>
      </c>
      <c r="F161" s="12" t="str">
        <f>IF(ISNA(VLOOKUP(E161,'[1]20科目库'!$A:$B,2,0)),"",VLOOKUP(E161,'[1]20科目库'!$A:$B,2,0))</f>
        <v>国有土地使用权出让收入安排的支出-补助被征地农民支出</v>
      </c>
      <c r="G161" s="14"/>
      <c r="H161" s="14">
        <v>4522</v>
      </c>
      <c r="I161" s="16"/>
      <c r="J161" s="16"/>
      <c r="K161" s="16">
        <f t="shared" si="6"/>
        <v>0</v>
      </c>
      <c r="L161" s="16">
        <f t="shared" si="15"/>
        <v>4522</v>
      </c>
    </row>
    <row r="162" ht="20.1" customHeight="1" spans="1:12">
      <c r="A162" s="10" t="s">
        <v>331</v>
      </c>
      <c r="B162" s="11" t="s">
        <v>358</v>
      </c>
      <c r="C162" s="11" t="s">
        <v>207</v>
      </c>
      <c r="D162" s="11" t="s">
        <v>208</v>
      </c>
      <c r="E162" s="12">
        <v>2120899</v>
      </c>
      <c r="F162" s="12" t="str">
        <f>IF(ISNA(VLOOKUP(E162,'[1]20科目库'!$A:$B,2,0)),"",VLOOKUP(E162,'[1]20科目库'!$A:$B,2,0))</f>
        <v>国有土地使用权出让收入安排的支出-其他国有土地使用权出让收入安排的支出</v>
      </c>
      <c r="G162" s="13"/>
      <c r="H162" s="14">
        <v>2270</v>
      </c>
      <c r="I162" s="16"/>
      <c r="J162" s="16">
        <v>3700</v>
      </c>
      <c r="K162" s="16">
        <f t="shared" si="6"/>
        <v>0</v>
      </c>
      <c r="L162" s="16">
        <f t="shared" si="15"/>
        <v>5970</v>
      </c>
    </row>
    <row r="163" ht="20.1" customHeight="1" spans="1:12">
      <c r="A163" s="10" t="s">
        <v>331</v>
      </c>
      <c r="B163" s="11" t="s">
        <v>359</v>
      </c>
      <c r="C163" s="11" t="s">
        <v>207</v>
      </c>
      <c r="D163" s="11" t="s">
        <v>208</v>
      </c>
      <c r="E163" s="12">
        <v>2070305</v>
      </c>
      <c r="F163" s="12" t="str">
        <f>IF(ISNA(VLOOKUP(E163,'[1]20科目库'!$A:$B,2,0)),"",VLOOKUP(E163,'[1]20科目库'!$A:$B,2,0))</f>
        <v>体育-体育竞赛</v>
      </c>
      <c r="G163" s="13">
        <v>200</v>
      </c>
      <c r="H163" s="14"/>
      <c r="I163" s="16"/>
      <c r="J163" s="16"/>
      <c r="K163" s="16">
        <f t="shared" si="6"/>
        <v>200</v>
      </c>
      <c r="L163" s="16">
        <f t="shared" si="15"/>
        <v>0</v>
      </c>
    </row>
    <row r="164" ht="20.1" customHeight="1" spans="1:12">
      <c r="A164" s="10" t="s">
        <v>331</v>
      </c>
      <c r="B164" s="11" t="s">
        <v>360</v>
      </c>
      <c r="C164" s="11" t="s">
        <v>207</v>
      </c>
      <c r="D164" s="11" t="s">
        <v>208</v>
      </c>
      <c r="E164" s="12">
        <v>2109901</v>
      </c>
      <c r="F164" s="12" t="str">
        <f>IF(ISNA(VLOOKUP(E164,'[1]20科目库'!$A:$B,2,0)),"",VLOOKUP(E164,'[1]20科目库'!$A:$B,2,0))</f>
        <v>其他卫生健康支出-其他卫生健康支出</v>
      </c>
      <c r="G164" s="13">
        <v>200</v>
      </c>
      <c r="H164" s="14"/>
      <c r="I164" s="16"/>
      <c r="J164" s="16"/>
      <c r="K164" s="16">
        <f t="shared" si="6"/>
        <v>200</v>
      </c>
      <c r="L164" s="16">
        <f t="shared" si="15"/>
        <v>0</v>
      </c>
    </row>
    <row r="165" ht="20.1" customHeight="1" spans="1:12">
      <c r="A165" s="10" t="s">
        <v>331</v>
      </c>
      <c r="B165" s="11" t="s">
        <v>361</v>
      </c>
      <c r="C165" s="11" t="s">
        <v>207</v>
      </c>
      <c r="D165" s="11" t="s">
        <v>208</v>
      </c>
      <c r="E165" s="12">
        <v>2100399</v>
      </c>
      <c r="F165" s="12" t="str">
        <f>IF(ISNA(VLOOKUP(E165,'[1]20科目库'!$A:$B,2,0)),"",VLOOKUP(E165,'[1]20科目库'!$A:$B,2,0))</f>
        <v>基层医疗卫生机构-其他基层医疗卫生机构支出</v>
      </c>
      <c r="G165" s="13">
        <v>700</v>
      </c>
      <c r="H165" s="14"/>
      <c r="I165" s="16"/>
      <c r="J165" s="16"/>
      <c r="K165" s="16">
        <f t="shared" si="6"/>
        <v>700</v>
      </c>
      <c r="L165" s="16">
        <f t="shared" si="15"/>
        <v>0</v>
      </c>
    </row>
    <row r="166" ht="20.1" customHeight="1" spans="1:12">
      <c r="A166" s="10" t="s">
        <v>331</v>
      </c>
      <c r="B166" s="20" t="s">
        <v>362</v>
      </c>
      <c r="C166" s="11" t="s">
        <v>207</v>
      </c>
      <c r="D166" s="20" t="s">
        <v>208</v>
      </c>
      <c r="E166" s="12">
        <v>2100408</v>
      </c>
      <c r="F166" s="12" t="str">
        <f>IF(ISNA(VLOOKUP(E166,'[1]20科目库'!$A:$B,2,0)),"",VLOOKUP(E166,'[1]20科目库'!$A:$B,2,0))</f>
        <v>公共卫生-基本公共卫生服务</v>
      </c>
      <c r="G166" s="14">
        <v>2600</v>
      </c>
      <c r="H166" s="14"/>
      <c r="I166" s="16"/>
      <c r="J166" s="16">
        <v>705</v>
      </c>
      <c r="K166" s="16">
        <f>G166+J166</f>
        <v>3305</v>
      </c>
      <c r="L166" s="16">
        <f>H166</f>
        <v>0</v>
      </c>
    </row>
    <row r="167" ht="20.1" customHeight="1" spans="1:12">
      <c r="A167" s="18" t="s">
        <v>331</v>
      </c>
      <c r="B167" s="11" t="s">
        <v>363</v>
      </c>
      <c r="C167" s="11" t="s">
        <v>207</v>
      </c>
      <c r="D167" s="11" t="s">
        <v>208</v>
      </c>
      <c r="E167" s="12">
        <v>2101399</v>
      </c>
      <c r="F167" s="12" t="str">
        <f>IF(ISNA(VLOOKUP(E167,'[1]20科目库'!$A:$B,2,0)),"",VLOOKUP(E167,'[1]20科目库'!$A:$B,2,0))</f>
        <v>医疗救助-其他医疗救助支出</v>
      </c>
      <c r="G167" s="13">
        <v>2445</v>
      </c>
      <c r="H167" s="14"/>
      <c r="I167" s="16"/>
      <c r="J167" s="16">
        <v>200</v>
      </c>
      <c r="K167" s="16">
        <f>G167+J167</f>
        <v>2645</v>
      </c>
      <c r="L167" s="16">
        <f>H167</f>
        <v>0</v>
      </c>
    </row>
    <row r="168" ht="20.1" customHeight="1" spans="1:12">
      <c r="A168" s="18" t="s">
        <v>331</v>
      </c>
      <c r="B168" s="19" t="s">
        <v>364</v>
      </c>
      <c r="C168" s="19" t="s">
        <v>240</v>
      </c>
      <c r="D168" s="11" t="s">
        <v>208</v>
      </c>
      <c r="E168" s="12">
        <v>2120804</v>
      </c>
      <c r="F168" s="12" t="str">
        <f>IF(ISNA(VLOOKUP(E168,'[1]20科目库'!$A:$B,2,0)),"",VLOOKUP(E168,'[1]20科目库'!$A:$B,2,0))</f>
        <v>国有土地使用权出让收入安排的支出-农村基础设施建设支出</v>
      </c>
      <c r="G168" s="13"/>
      <c r="H168" s="14">
        <v>1000</v>
      </c>
      <c r="I168" s="16"/>
      <c r="J168" s="16"/>
      <c r="K168" s="16">
        <f t="shared" si="6"/>
        <v>0</v>
      </c>
      <c r="L168" s="16">
        <f>H168+J168</f>
        <v>1000</v>
      </c>
    </row>
    <row r="169" ht="18.95" customHeight="1" spans="1:12">
      <c r="A169" s="10" t="s">
        <v>331</v>
      </c>
      <c r="B169" s="11" t="s">
        <v>365</v>
      </c>
      <c r="C169" s="11" t="s">
        <v>207</v>
      </c>
      <c r="D169" s="11" t="s">
        <v>208</v>
      </c>
      <c r="E169" s="12">
        <v>2080999</v>
      </c>
      <c r="F169" s="12" t="str">
        <f>IF(ISNA(VLOOKUP(E169,'[1]20科目库'!$A:$B,2,0)),"",VLOOKUP(E169,'[1]20科目库'!$A:$B,2,0))</f>
        <v>退役安置-其他退役安置支出</v>
      </c>
      <c r="G169" s="13">
        <v>1000</v>
      </c>
      <c r="H169" s="14"/>
      <c r="I169" s="16"/>
      <c r="J169" s="16">
        <v>-570</v>
      </c>
      <c r="K169" s="16">
        <f>G169+J169</f>
        <v>430</v>
      </c>
      <c r="L169" s="16">
        <f>H169</f>
        <v>0</v>
      </c>
    </row>
    <row r="170" ht="18.95" customHeight="1" spans="1:12">
      <c r="A170" s="10" t="s">
        <v>331</v>
      </c>
      <c r="B170" s="11" t="s">
        <v>366</v>
      </c>
      <c r="C170" s="11" t="s">
        <v>207</v>
      </c>
      <c r="D170" s="11" t="s">
        <v>208</v>
      </c>
      <c r="E170" s="12">
        <v>2120899</v>
      </c>
      <c r="F170" s="12" t="str">
        <f>IF(ISNA(VLOOKUP(E170,'[1]20科目库'!$A:$B,2,0)),"",VLOOKUP(E170,'[1]20科目库'!$A:$B,2,0))</f>
        <v>国有土地使用权出让收入安排的支出-其他国有土地使用权出让收入安排的支出</v>
      </c>
      <c r="G170" s="13"/>
      <c r="H170" s="14">
        <v>9400</v>
      </c>
      <c r="I170" s="16"/>
      <c r="J170" s="16">
        <v>-2109</v>
      </c>
      <c r="K170" s="16">
        <f>G170</f>
        <v>0</v>
      </c>
      <c r="L170" s="16">
        <f>H170+J170</f>
        <v>7291</v>
      </c>
    </row>
    <row r="171" ht="20.1" customHeight="1" spans="1:12">
      <c r="A171" s="10" t="s">
        <v>331</v>
      </c>
      <c r="B171" s="11" t="s">
        <v>367</v>
      </c>
      <c r="C171" s="11" t="s">
        <v>207</v>
      </c>
      <c r="D171" s="11" t="s">
        <v>208</v>
      </c>
      <c r="E171" s="12">
        <v>2120101</v>
      </c>
      <c r="F171" s="12" t="str">
        <f>IF(ISNA(VLOOKUP(E171,'[1]20科目库'!$A:$B,2,0)),"",VLOOKUP(E171,'[1]20科目库'!$A:$B,2,0))</f>
        <v>城乡社区管理事务-行政运行</v>
      </c>
      <c r="G171" s="13"/>
      <c r="H171" s="14"/>
      <c r="I171" s="16"/>
      <c r="J171" s="16">
        <v>541</v>
      </c>
      <c r="K171" s="16">
        <f>G171+J171</f>
        <v>541</v>
      </c>
      <c r="L171" s="16">
        <f>H171</f>
        <v>0</v>
      </c>
    </row>
    <row r="172" ht="20.1" customHeight="1" spans="1:13">
      <c r="A172" s="10" t="s">
        <v>331</v>
      </c>
      <c r="B172" s="11" t="s">
        <v>368</v>
      </c>
      <c r="C172" s="11" t="s">
        <v>207</v>
      </c>
      <c r="D172" s="11" t="s">
        <v>212</v>
      </c>
      <c r="E172" s="12">
        <v>2081006</v>
      </c>
      <c r="F172" s="12" t="str">
        <f>IF(ISNA(VLOOKUP(E172,'[1]20科目库'!$A:$B,2,0)),"",VLOOKUP(E172,'[1]20科目库'!$A:$B,2,0))</f>
        <v>社会福利-养老服务</v>
      </c>
      <c r="G172" s="13"/>
      <c r="H172" s="14"/>
      <c r="I172" s="16">
        <v>47</v>
      </c>
      <c r="J172" s="16">
        <v>49</v>
      </c>
      <c r="K172" s="16">
        <f>G172+J172+I172</f>
        <v>96</v>
      </c>
      <c r="L172" s="16">
        <f>H172</f>
        <v>0</v>
      </c>
      <c r="M172" s="1">
        <f>96-47</f>
        <v>49</v>
      </c>
    </row>
    <row r="173" ht="20.1" customHeight="1" spans="1:12">
      <c r="A173" s="10" t="s">
        <v>331</v>
      </c>
      <c r="B173" s="11" t="s">
        <v>369</v>
      </c>
      <c r="C173" s="11" t="s">
        <v>207</v>
      </c>
      <c r="D173" s="11" t="s">
        <v>212</v>
      </c>
      <c r="E173" s="12">
        <v>2120899</v>
      </c>
      <c r="F173" s="12" t="str">
        <f>IF(ISNA(VLOOKUP(E173,'[1]20科目库'!$A:$B,2,0)),"",VLOOKUP(E173,'[1]20科目库'!$A:$B,2,0))</f>
        <v>国有土地使用权出让收入安排的支出-其他国有土地使用权出让收入安排的支出</v>
      </c>
      <c r="G173" s="13"/>
      <c r="H173" s="14"/>
      <c r="I173" s="16"/>
      <c r="J173" s="16">
        <v>240</v>
      </c>
      <c r="K173" s="16">
        <f t="shared" si="6"/>
        <v>0</v>
      </c>
      <c r="L173" s="16">
        <f t="shared" ref="L173:L183" si="16">H173+J173</f>
        <v>240</v>
      </c>
    </row>
    <row r="174" ht="20.1" customHeight="1" spans="1:12">
      <c r="A174" s="10" t="s">
        <v>331</v>
      </c>
      <c r="B174" s="11" t="s">
        <v>370</v>
      </c>
      <c r="C174" s="11" t="s">
        <v>207</v>
      </c>
      <c r="D174" s="11" t="s">
        <v>212</v>
      </c>
      <c r="E174" s="12">
        <v>2120899</v>
      </c>
      <c r="F174" s="12" t="str">
        <f>IF(ISNA(VLOOKUP(E174,'[1]20科目库'!$A:$B,2,0)),"",VLOOKUP(E174,'[1]20科目库'!$A:$B,2,0))</f>
        <v>国有土地使用权出让收入安排的支出-其他国有土地使用权出让收入安排的支出</v>
      </c>
      <c r="G174" s="13"/>
      <c r="H174" s="14"/>
      <c r="I174" s="16"/>
      <c r="J174" s="16">
        <v>34</v>
      </c>
      <c r="K174" s="16">
        <f t="shared" si="6"/>
        <v>0</v>
      </c>
      <c r="L174" s="16">
        <f t="shared" si="16"/>
        <v>34</v>
      </c>
    </row>
    <row r="175" ht="20.1" customHeight="1" spans="1:12">
      <c r="A175" s="10" t="s">
        <v>331</v>
      </c>
      <c r="B175" s="11" t="s">
        <v>371</v>
      </c>
      <c r="C175" s="11" t="s">
        <v>207</v>
      </c>
      <c r="D175" s="11" t="s">
        <v>212</v>
      </c>
      <c r="E175" s="12">
        <v>2120899</v>
      </c>
      <c r="F175" s="12" t="str">
        <f>IF(ISNA(VLOOKUP(E175,'[1]20科目库'!$A:$B,2,0)),"",VLOOKUP(E175,'[1]20科目库'!$A:$B,2,0))</f>
        <v>国有土地使用权出让收入安排的支出-其他国有土地使用权出让收入安排的支出</v>
      </c>
      <c r="G175" s="13"/>
      <c r="H175" s="14"/>
      <c r="I175" s="16"/>
      <c r="J175" s="16">
        <v>8</v>
      </c>
      <c r="K175" s="16">
        <f t="shared" si="6"/>
        <v>0</v>
      </c>
      <c r="L175" s="16">
        <f t="shared" si="16"/>
        <v>8</v>
      </c>
    </row>
    <row r="176" ht="20.1" customHeight="1" spans="1:12">
      <c r="A176" s="10" t="s">
        <v>331</v>
      </c>
      <c r="B176" s="11" t="s">
        <v>372</v>
      </c>
      <c r="C176" s="11" t="s">
        <v>207</v>
      </c>
      <c r="D176" s="11" t="s">
        <v>212</v>
      </c>
      <c r="E176" s="12">
        <v>2120899</v>
      </c>
      <c r="F176" s="12" t="str">
        <f>IF(ISNA(VLOOKUP(E176,'[1]20科目库'!$A:$B,2,0)),"",VLOOKUP(E176,'[1]20科目库'!$A:$B,2,0))</f>
        <v>国有土地使用权出让收入安排的支出-其他国有土地使用权出让收入安排的支出</v>
      </c>
      <c r="G176" s="13"/>
      <c r="H176" s="14"/>
      <c r="I176" s="16"/>
      <c r="J176" s="16">
        <v>35</v>
      </c>
      <c r="K176" s="16">
        <f t="shared" si="6"/>
        <v>0</v>
      </c>
      <c r="L176" s="16">
        <f t="shared" si="16"/>
        <v>35</v>
      </c>
    </row>
    <row r="177" ht="20.1" customHeight="1" spans="1:12">
      <c r="A177" s="10" t="s">
        <v>331</v>
      </c>
      <c r="B177" s="11" t="s">
        <v>373</v>
      </c>
      <c r="C177" s="11" t="s">
        <v>207</v>
      </c>
      <c r="D177" s="11" t="s">
        <v>212</v>
      </c>
      <c r="E177" s="12">
        <v>2120899</v>
      </c>
      <c r="F177" s="12" t="str">
        <f>IF(ISNA(VLOOKUP(E177,'[1]20科目库'!$A:$B,2,0)),"",VLOOKUP(E177,'[1]20科目库'!$A:$B,2,0))</f>
        <v>国有土地使用权出让收入安排的支出-其他国有土地使用权出让收入安排的支出</v>
      </c>
      <c r="G177" s="13"/>
      <c r="H177" s="14"/>
      <c r="I177" s="16"/>
      <c r="J177" s="16">
        <v>35</v>
      </c>
      <c r="K177" s="16">
        <f t="shared" ref="K177:K284" si="17">G177</f>
        <v>0</v>
      </c>
      <c r="L177" s="16">
        <f t="shared" si="16"/>
        <v>35</v>
      </c>
    </row>
    <row r="178" ht="20.1" customHeight="1" spans="1:12">
      <c r="A178" s="10" t="s">
        <v>331</v>
      </c>
      <c r="B178" s="11" t="s">
        <v>374</v>
      </c>
      <c r="C178" s="11" t="s">
        <v>207</v>
      </c>
      <c r="D178" s="11" t="s">
        <v>212</v>
      </c>
      <c r="E178" s="12">
        <v>2120899</v>
      </c>
      <c r="F178" s="12" t="str">
        <f>IF(ISNA(VLOOKUP(E178,'[1]20科目库'!$A:$B,2,0)),"",VLOOKUP(E178,'[1]20科目库'!$A:$B,2,0))</f>
        <v>国有土地使用权出让收入安排的支出-其他国有土地使用权出让收入安排的支出</v>
      </c>
      <c r="G178" s="13"/>
      <c r="H178" s="14"/>
      <c r="I178" s="16"/>
      <c r="J178" s="16">
        <v>7</v>
      </c>
      <c r="K178" s="16">
        <f t="shared" si="17"/>
        <v>0</v>
      </c>
      <c r="L178" s="16">
        <f t="shared" si="16"/>
        <v>7</v>
      </c>
    </row>
    <row r="179" ht="20.1" customHeight="1" spans="1:12">
      <c r="A179" s="10" t="s">
        <v>331</v>
      </c>
      <c r="B179" s="11" t="s">
        <v>375</v>
      </c>
      <c r="C179" s="11" t="s">
        <v>207</v>
      </c>
      <c r="D179" s="11" t="s">
        <v>208</v>
      </c>
      <c r="E179" s="12">
        <v>2120899</v>
      </c>
      <c r="F179" s="12" t="str">
        <f>IF(ISNA(VLOOKUP(E179,'[1]20科目库'!$A:$B,2,0)),"",VLOOKUP(E179,'[1]20科目库'!$A:$B,2,0))</f>
        <v>国有土地使用权出让收入安排的支出-其他国有土地使用权出让收入安排的支出</v>
      </c>
      <c r="G179" s="13"/>
      <c r="H179" s="14"/>
      <c r="I179" s="16"/>
      <c r="J179" s="16">
        <v>48</v>
      </c>
      <c r="K179" s="16">
        <f t="shared" si="17"/>
        <v>0</v>
      </c>
      <c r="L179" s="16">
        <f t="shared" si="16"/>
        <v>48</v>
      </c>
    </row>
    <row r="180" ht="20.1" customHeight="1" spans="1:12">
      <c r="A180" s="10" t="s">
        <v>331</v>
      </c>
      <c r="B180" s="11" t="s">
        <v>376</v>
      </c>
      <c r="C180" s="11" t="s">
        <v>207</v>
      </c>
      <c r="D180" s="11" t="s">
        <v>208</v>
      </c>
      <c r="E180" s="12">
        <v>2120899</v>
      </c>
      <c r="F180" s="12" t="str">
        <f>IF(ISNA(VLOOKUP(E180,'[1]20科目库'!$A:$B,2,0)),"",VLOOKUP(E180,'[1]20科目库'!$A:$B,2,0))</f>
        <v>国有土地使用权出让收入安排的支出-其他国有土地使用权出让收入安排的支出</v>
      </c>
      <c r="G180" s="13"/>
      <c r="H180" s="14"/>
      <c r="I180" s="16"/>
      <c r="J180" s="16">
        <v>100</v>
      </c>
      <c r="K180" s="16">
        <f t="shared" si="17"/>
        <v>0</v>
      </c>
      <c r="L180" s="16">
        <f t="shared" si="16"/>
        <v>100</v>
      </c>
    </row>
    <row r="181" ht="20.1" customHeight="1" spans="1:12">
      <c r="A181" s="10" t="s">
        <v>331</v>
      </c>
      <c r="B181" s="11" t="s">
        <v>377</v>
      </c>
      <c r="C181" s="11" t="s">
        <v>207</v>
      </c>
      <c r="D181" s="11" t="s">
        <v>208</v>
      </c>
      <c r="E181" s="12">
        <v>2120899</v>
      </c>
      <c r="F181" s="12" t="str">
        <f>IF(ISNA(VLOOKUP(E181,'[1]20科目库'!$A:$B,2,0)),"",VLOOKUP(E181,'[1]20科目库'!$A:$B,2,0))</f>
        <v>国有土地使用权出让收入安排的支出-其他国有土地使用权出让收入安排的支出</v>
      </c>
      <c r="G181" s="13"/>
      <c r="H181" s="14"/>
      <c r="I181" s="16"/>
      <c r="J181" s="16">
        <v>30</v>
      </c>
      <c r="K181" s="16">
        <f t="shared" si="17"/>
        <v>0</v>
      </c>
      <c r="L181" s="16">
        <f t="shared" si="16"/>
        <v>30</v>
      </c>
    </row>
    <row r="182" ht="20.1" customHeight="1" spans="1:12">
      <c r="A182" s="10" t="s">
        <v>331</v>
      </c>
      <c r="B182" s="11" t="s">
        <v>378</v>
      </c>
      <c r="C182" s="11" t="s">
        <v>207</v>
      </c>
      <c r="D182" s="11" t="s">
        <v>208</v>
      </c>
      <c r="E182" s="12">
        <v>2120899</v>
      </c>
      <c r="F182" s="12" t="str">
        <f>IF(ISNA(VLOOKUP(E182,'[1]20科目库'!$A:$B,2,0)),"",VLOOKUP(E182,'[1]20科目库'!$A:$B,2,0))</f>
        <v>国有土地使用权出让收入安排的支出-其他国有土地使用权出让收入安排的支出</v>
      </c>
      <c r="G182" s="13"/>
      <c r="H182" s="14"/>
      <c r="I182" s="16"/>
      <c r="J182" s="16">
        <v>200</v>
      </c>
      <c r="K182" s="16">
        <f t="shared" si="17"/>
        <v>0</v>
      </c>
      <c r="L182" s="16">
        <f t="shared" si="16"/>
        <v>200</v>
      </c>
    </row>
    <row r="183" ht="20.1" customHeight="1" spans="1:12">
      <c r="A183" s="10" t="s">
        <v>331</v>
      </c>
      <c r="B183" s="11" t="s">
        <v>379</v>
      </c>
      <c r="C183" s="11" t="s">
        <v>207</v>
      </c>
      <c r="D183" s="11" t="s">
        <v>208</v>
      </c>
      <c r="E183" s="12">
        <v>2120899</v>
      </c>
      <c r="F183" s="12" t="str">
        <f>IF(ISNA(VLOOKUP(E183,'[1]20科目库'!$A:$B,2,0)),"",VLOOKUP(E183,'[1]20科目库'!$A:$B,2,0))</f>
        <v>国有土地使用权出让收入安排的支出-其他国有土地使用权出让收入安排的支出</v>
      </c>
      <c r="G183" s="14"/>
      <c r="H183" s="14"/>
      <c r="I183" s="16"/>
      <c r="J183" s="16">
        <v>280</v>
      </c>
      <c r="K183" s="16">
        <f t="shared" si="17"/>
        <v>0</v>
      </c>
      <c r="L183" s="16">
        <f t="shared" si="16"/>
        <v>280</v>
      </c>
    </row>
    <row r="184" ht="20.1" customHeight="1" spans="1:12">
      <c r="A184" s="10" t="s">
        <v>331</v>
      </c>
      <c r="B184" s="11" t="s">
        <v>380</v>
      </c>
      <c r="C184" s="11" t="s">
        <v>207</v>
      </c>
      <c r="D184" s="11" t="s">
        <v>208</v>
      </c>
      <c r="E184" s="12">
        <v>2100302</v>
      </c>
      <c r="F184" s="12" t="str">
        <f>IF(ISNA(VLOOKUP(E184,'[1]20科目库'!$A:$B,2,0)),"",VLOOKUP(E184,'[1]20科目库'!$A:$B,2,0))</f>
        <v>基层医疗卫生机构-乡镇卫生院</v>
      </c>
      <c r="G184" s="13"/>
      <c r="H184" s="14"/>
      <c r="I184" s="16"/>
      <c r="J184" s="16">
        <v>1589.82</v>
      </c>
      <c r="K184" s="16">
        <f>G184+J184</f>
        <v>1589.82</v>
      </c>
      <c r="L184" s="16">
        <f>H184</f>
        <v>0</v>
      </c>
    </row>
    <row r="185" ht="20.1" customHeight="1" spans="1:12">
      <c r="A185" s="10" t="s">
        <v>331</v>
      </c>
      <c r="B185" s="15" t="s">
        <v>381</v>
      </c>
      <c r="C185" s="11" t="s">
        <v>207</v>
      </c>
      <c r="D185" s="15" t="s">
        <v>208</v>
      </c>
      <c r="E185" s="12">
        <v>2120804</v>
      </c>
      <c r="F185" s="12" t="str">
        <f>IF(ISNA(VLOOKUP(E185,'[1]20科目库'!$A:$B,2,0)),"",VLOOKUP(E185,'[1]20科目库'!$A:$B,2,0))</f>
        <v>国有土地使用权出让收入安排的支出-农村基础设施建设支出</v>
      </c>
      <c r="G185" s="16"/>
      <c r="H185" s="16"/>
      <c r="I185" s="16"/>
      <c r="J185" s="16">
        <v>1500</v>
      </c>
      <c r="K185" s="16">
        <f t="shared" si="17"/>
        <v>0</v>
      </c>
      <c r="L185" s="16">
        <f>H185+J185</f>
        <v>1500</v>
      </c>
    </row>
    <row r="186" ht="20.1" customHeight="1" spans="1:12">
      <c r="A186" s="10" t="s">
        <v>331</v>
      </c>
      <c r="B186" s="15" t="s">
        <v>382</v>
      </c>
      <c r="C186" s="11" t="s">
        <v>207</v>
      </c>
      <c r="D186" s="15" t="s">
        <v>208</v>
      </c>
      <c r="E186" s="12">
        <v>2120899</v>
      </c>
      <c r="F186" s="12" t="str">
        <f>IF(ISNA(VLOOKUP(E186,'[1]20科目库'!$A:$B,2,0)),"",VLOOKUP(E186,'[1]20科目库'!$A:$B,2,0))</f>
        <v>国有土地使用权出让收入安排的支出-其他国有土地使用权出让收入安排的支出</v>
      </c>
      <c r="G186" s="16"/>
      <c r="H186" s="16"/>
      <c r="I186" s="16"/>
      <c r="J186" s="16">
        <v>270</v>
      </c>
      <c r="K186" s="16">
        <f t="shared" si="17"/>
        <v>0</v>
      </c>
      <c r="L186" s="16">
        <f>H186+J186</f>
        <v>270</v>
      </c>
    </row>
    <row r="187" ht="20.1" customHeight="1" spans="1:13">
      <c r="A187" s="18" t="s">
        <v>331</v>
      </c>
      <c r="B187" s="19" t="s">
        <v>383</v>
      </c>
      <c r="C187" s="11" t="s">
        <v>207</v>
      </c>
      <c r="D187" s="19" t="s">
        <v>208</v>
      </c>
      <c r="E187" s="12">
        <v>2120899</v>
      </c>
      <c r="F187" s="12" t="str">
        <f>IF(ISNA(VLOOKUP(E187,'[1]20科目库'!$A:$B,2,0)),"",VLOOKUP(E187,'[1]20科目库'!$A:$B,2,0))</f>
        <v>国有土地使用权出让收入安排的支出-其他国有土地使用权出让收入安排的支出</v>
      </c>
      <c r="G187" s="13"/>
      <c r="H187" s="14"/>
      <c r="I187" s="16">
        <v>500</v>
      </c>
      <c r="J187" s="16">
        <v>1500</v>
      </c>
      <c r="K187" s="16">
        <f t="shared" si="17"/>
        <v>0</v>
      </c>
      <c r="L187" s="16">
        <f>H187+J187+I187</f>
        <v>2000</v>
      </c>
      <c r="M187" s="1">
        <f>2000-500</f>
        <v>1500</v>
      </c>
    </row>
    <row r="188" ht="36" customHeight="1" spans="1:12">
      <c r="A188" s="10" t="s">
        <v>331</v>
      </c>
      <c r="B188" s="15" t="s">
        <v>384</v>
      </c>
      <c r="C188" s="11" t="s">
        <v>207</v>
      </c>
      <c r="D188" s="19" t="s">
        <v>208</v>
      </c>
      <c r="E188" s="12">
        <v>2120805</v>
      </c>
      <c r="F188" s="12" t="str">
        <f>IF(ISNA(VLOOKUP(E188,'[1]20科目库'!$A:$B,2,0)),"",VLOOKUP(E188,'[1]20科目库'!$A:$B,2,0))</f>
        <v>国有土地使用权出让收入安排的支出-补助被征地农民支出</v>
      </c>
      <c r="G188" s="16"/>
      <c r="H188" s="16"/>
      <c r="I188" s="16">
        <v>80.6055</v>
      </c>
      <c r="J188" s="16"/>
      <c r="K188" s="16">
        <v>0</v>
      </c>
      <c r="L188" s="16">
        <f>I188</f>
        <v>80.6055</v>
      </c>
    </row>
    <row r="189" ht="34.5" customHeight="1" spans="1:12">
      <c r="A189" s="10" t="s">
        <v>331</v>
      </c>
      <c r="B189" s="15" t="s">
        <v>385</v>
      </c>
      <c r="C189" s="11" t="s">
        <v>207</v>
      </c>
      <c r="D189" s="19" t="s">
        <v>208</v>
      </c>
      <c r="E189" s="12">
        <v>2120805</v>
      </c>
      <c r="F189" s="12" t="str">
        <f>IF(ISNA(VLOOKUP(E189,'[1]20科目库'!$A:$B,2,0)),"",VLOOKUP(E189,'[1]20科目库'!$A:$B,2,0))</f>
        <v>国有土地使用权出让收入安排的支出-补助被征地农民支出</v>
      </c>
      <c r="G189" s="16"/>
      <c r="H189" s="16"/>
      <c r="I189" s="16">
        <v>34.7</v>
      </c>
      <c r="J189" s="16"/>
      <c r="K189" s="16">
        <v>0</v>
      </c>
      <c r="L189" s="16">
        <f t="shared" ref="L189:L199" si="18">I189</f>
        <v>34.7</v>
      </c>
    </row>
    <row r="190" ht="34.5" customHeight="1" spans="1:12">
      <c r="A190" s="10" t="s">
        <v>331</v>
      </c>
      <c r="B190" s="15" t="s">
        <v>386</v>
      </c>
      <c r="C190" s="11" t="s">
        <v>207</v>
      </c>
      <c r="D190" s="19" t="s">
        <v>208</v>
      </c>
      <c r="E190" s="12">
        <v>2120805</v>
      </c>
      <c r="F190" s="12" t="str">
        <f>IF(ISNA(VLOOKUP(E190,'[1]20科目库'!$A:$B,2,0)),"",VLOOKUP(E190,'[1]20科目库'!$A:$B,2,0))</f>
        <v>国有土地使用权出让收入安排的支出-补助被征地农民支出</v>
      </c>
      <c r="G190" s="16"/>
      <c r="H190" s="16"/>
      <c r="I190" s="16">
        <v>196.7405</v>
      </c>
      <c r="J190" s="16"/>
      <c r="K190" s="16">
        <v>0</v>
      </c>
      <c r="L190" s="16">
        <f t="shared" si="18"/>
        <v>196.7405</v>
      </c>
    </row>
    <row r="191" ht="36.75" customHeight="1" spans="1:12">
      <c r="A191" s="10" t="s">
        <v>331</v>
      </c>
      <c r="B191" s="15" t="s">
        <v>387</v>
      </c>
      <c r="C191" s="11" t="s">
        <v>207</v>
      </c>
      <c r="D191" s="19" t="s">
        <v>208</v>
      </c>
      <c r="E191" s="12">
        <v>2120805</v>
      </c>
      <c r="F191" s="12" t="str">
        <f>IF(ISNA(VLOOKUP(E191,'[1]20科目库'!$A:$B,2,0)),"",VLOOKUP(E191,'[1]20科目库'!$A:$B,2,0))</f>
        <v>国有土地使用权出让收入安排的支出-补助被征地农民支出</v>
      </c>
      <c r="G191" s="16"/>
      <c r="H191" s="16"/>
      <c r="I191" s="16">
        <v>1172.272</v>
      </c>
      <c r="J191" s="16"/>
      <c r="K191" s="16">
        <v>0</v>
      </c>
      <c r="L191" s="16">
        <f t="shared" si="18"/>
        <v>1172.272</v>
      </c>
    </row>
    <row r="192" ht="20.1" customHeight="1" spans="1:12">
      <c r="A192" s="10" t="s">
        <v>331</v>
      </c>
      <c r="B192" s="15" t="s">
        <v>225</v>
      </c>
      <c r="C192" s="11" t="s">
        <v>207</v>
      </c>
      <c r="D192" s="19" t="s">
        <v>208</v>
      </c>
      <c r="E192" s="12">
        <v>2120899</v>
      </c>
      <c r="F192" s="12" t="str">
        <f>IF(ISNA(VLOOKUP(E192,'[1]20科目库'!$A:$B,2,0)),"",VLOOKUP(E192,'[1]20科目库'!$A:$B,2,0))</f>
        <v>国有土地使用权出让收入安排的支出-其他国有土地使用权出让收入安排的支出</v>
      </c>
      <c r="G192" s="16"/>
      <c r="H192" s="16"/>
      <c r="I192" s="16">
        <v>106.58</v>
      </c>
      <c r="J192" s="16"/>
      <c r="K192" s="16">
        <v>0</v>
      </c>
      <c r="L192" s="16">
        <f t="shared" si="18"/>
        <v>106.58</v>
      </c>
    </row>
    <row r="193" ht="20.1" customHeight="1" spans="1:12">
      <c r="A193" s="10" t="s">
        <v>331</v>
      </c>
      <c r="B193" s="15" t="s">
        <v>388</v>
      </c>
      <c r="C193" s="11" t="s">
        <v>207</v>
      </c>
      <c r="D193" s="19" t="s">
        <v>208</v>
      </c>
      <c r="E193" s="12">
        <v>2120805</v>
      </c>
      <c r="F193" s="12" t="str">
        <f>IF(ISNA(VLOOKUP(E193,'[1]20科目库'!$A:$B,2,0)),"",VLOOKUP(E193,'[1]20科目库'!$A:$B,2,0))</f>
        <v>国有土地使用权出让收入安排的支出-补助被征地农民支出</v>
      </c>
      <c r="G193" s="16"/>
      <c r="H193" s="16"/>
      <c r="I193" s="16">
        <v>30</v>
      </c>
      <c r="J193" s="16"/>
      <c r="K193" s="16">
        <v>0</v>
      </c>
      <c r="L193" s="16">
        <f t="shared" si="18"/>
        <v>30</v>
      </c>
    </row>
    <row r="194" ht="20.1" customHeight="1" spans="1:12">
      <c r="A194" s="10" t="s">
        <v>331</v>
      </c>
      <c r="B194" s="15" t="s">
        <v>389</v>
      </c>
      <c r="C194" s="11" t="s">
        <v>207</v>
      </c>
      <c r="D194" s="19" t="s">
        <v>208</v>
      </c>
      <c r="E194" s="12">
        <v>2120805</v>
      </c>
      <c r="F194" s="12" t="str">
        <f>IF(ISNA(VLOOKUP(E194,'[1]20科目库'!$A:$B,2,0)),"",VLOOKUP(E194,'[1]20科目库'!$A:$B,2,0))</f>
        <v>国有土地使用权出让收入安排的支出-补助被征地农民支出</v>
      </c>
      <c r="G194" s="16"/>
      <c r="H194" s="16"/>
      <c r="I194" s="16">
        <v>3.924</v>
      </c>
      <c r="J194" s="16"/>
      <c r="K194" s="16">
        <v>0</v>
      </c>
      <c r="L194" s="16">
        <f t="shared" si="18"/>
        <v>3.924</v>
      </c>
    </row>
    <row r="195" ht="36" customHeight="1" spans="1:12">
      <c r="A195" s="10" t="s">
        <v>331</v>
      </c>
      <c r="B195" s="15" t="s">
        <v>390</v>
      </c>
      <c r="C195" s="11" t="s">
        <v>207</v>
      </c>
      <c r="D195" s="19" t="s">
        <v>208</v>
      </c>
      <c r="E195" s="12">
        <v>2120805</v>
      </c>
      <c r="F195" s="12" t="str">
        <f>IF(ISNA(VLOOKUP(E195,'[1]20科目库'!$A:$B,2,0)),"",VLOOKUP(E195,'[1]20科目库'!$A:$B,2,0))</f>
        <v>国有土地使用权出让收入安排的支出-补助被征地农民支出</v>
      </c>
      <c r="G195" s="16"/>
      <c r="H195" s="16"/>
      <c r="I195" s="16">
        <v>64.4</v>
      </c>
      <c r="J195" s="16"/>
      <c r="K195" s="16">
        <v>0</v>
      </c>
      <c r="L195" s="16">
        <f t="shared" si="18"/>
        <v>64.4</v>
      </c>
    </row>
    <row r="196" ht="20.1" customHeight="1" spans="1:12">
      <c r="A196" s="10" t="s">
        <v>331</v>
      </c>
      <c r="B196" s="15" t="s">
        <v>391</v>
      </c>
      <c r="C196" s="11" t="s">
        <v>207</v>
      </c>
      <c r="D196" s="19" t="s">
        <v>208</v>
      </c>
      <c r="E196" s="12">
        <v>2120804</v>
      </c>
      <c r="F196" s="12" t="str">
        <f>IF(ISNA(VLOOKUP(E196,'[1]20科目库'!$A:$B,2,0)),"",VLOOKUP(E196,'[1]20科目库'!$A:$B,2,0))</f>
        <v>国有土地使用权出让收入安排的支出-农村基础设施建设支出</v>
      </c>
      <c r="G196" s="16"/>
      <c r="H196" s="16"/>
      <c r="I196" s="16">
        <v>4.5</v>
      </c>
      <c r="J196" s="16"/>
      <c r="K196" s="16">
        <v>0</v>
      </c>
      <c r="L196" s="16">
        <f t="shared" si="18"/>
        <v>4.5</v>
      </c>
    </row>
    <row r="197" ht="20.1" customHeight="1" spans="1:12">
      <c r="A197" s="10" t="s">
        <v>331</v>
      </c>
      <c r="B197" s="15" t="s">
        <v>392</v>
      </c>
      <c r="C197" s="11" t="s">
        <v>207</v>
      </c>
      <c r="D197" s="19" t="s">
        <v>208</v>
      </c>
      <c r="E197" s="12">
        <v>2120899</v>
      </c>
      <c r="F197" s="12" t="str">
        <f>IF(ISNA(VLOOKUP(E197,'[1]20科目库'!$A:$B,2,0)),"",VLOOKUP(E197,'[1]20科目库'!$A:$B,2,0))</f>
        <v>国有土地使用权出让收入安排的支出-其他国有土地使用权出让收入安排的支出</v>
      </c>
      <c r="G197" s="16"/>
      <c r="H197" s="16"/>
      <c r="I197" s="16">
        <v>15</v>
      </c>
      <c r="J197" s="16"/>
      <c r="K197" s="16">
        <v>0</v>
      </c>
      <c r="L197" s="16">
        <f t="shared" si="18"/>
        <v>15</v>
      </c>
    </row>
    <row r="198" ht="20.1" customHeight="1" spans="1:12">
      <c r="A198" s="10" t="s">
        <v>331</v>
      </c>
      <c r="B198" s="15" t="s">
        <v>393</v>
      </c>
      <c r="C198" s="11" t="s">
        <v>207</v>
      </c>
      <c r="D198" s="19" t="s">
        <v>208</v>
      </c>
      <c r="E198" s="12">
        <v>2120899</v>
      </c>
      <c r="F198" s="12" t="str">
        <f>IF(ISNA(VLOOKUP(E198,'[1]20科目库'!$A:$B,2,0)),"",VLOOKUP(E198,'[1]20科目库'!$A:$B,2,0))</f>
        <v>国有土地使用权出让收入安排的支出-其他国有土地使用权出让收入安排的支出</v>
      </c>
      <c r="G198" s="16"/>
      <c r="H198" s="16"/>
      <c r="I198" s="16">
        <v>200</v>
      </c>
      <c r="J198" s="16"/>
      <c r="K198" s="16">
        <v>0</v>
      </c>
      <c r="L198" s="16">
        <f t="shared" si="18"/>
        <v>200</v>
      </c>
    </row>
    <row r="199" ht="20.1" customHeight="1" spans="1:12">
      <c r="A199" s="10" t="s">
        <v>331</v>
      </c>
      <c r="B199" s="15" t="s">
        <v>394</v>
      </c>
      <c r="C199" s="11" t="s">
        <v>207</v>
      </c>
      <c r="D199" s="19" t="s">
        <v>208</v>
      </c>
      <c r="E199" s="12">
        <v>2120899</v>
      </c>
      <c r="F199" s="12" t="str">
        <f>IF(ISNA(VLOOKUP(E199,'[1]20科目库'!$A:$B,2,0)),"",VLOOKUP(E199,'[1]20科目库'!$A:$B,2,0))</f>
        <v>国有土地使用权出让收入安排的支出-其他国有土地使用权出让收入安排的支出</v>
      </c>
      <c r="G199" s="16"/>
      <c r="H199" s="16"/>
      <c r="I199" s="16">
        <v>42.2</v>
      </c>
      <c r="J199" s="16"/>
      <c r="K199" s="16">
        <v>0</v>
      </c>
      <c r="L199" s="16">
        <f t="shared" si="18"/>
        <v>42.2</v>
      </c>
    </row>
    <row r="200" ht="20.1" customHeight="1" spans="1:12">
      <c r="A200" s="10" t="s">
        <v>331</v>
      </c>
      <c r="B200" s="15" t="s">
        <v>395</v>
      </c>
      <c r="C200" s="11" t="s">
        <v>207</v>
      </c>
      <c r="D200" s="15" t="s">
        <v>208</v>
      </c>
      <c r="E200" s="12">
        <v>2080206</v>
      </c>
      <c r="F200" s="12" t="str">
        <f>IF(ISNA(VLOOKUP(E200,'[1]20科目库'!$A:$B,2,0)),"",VLOOKUP(E200,'[1]20科目库'!$A:$B,2,0))</f>
        <v>民政管理事务-社会组织管理</v>
      </c>
      <c r="G200" s="16"/>
      <c r="H200" s="16"/>
      <c r="I200" s="16">
        <v>20</v>
      </c>
      <c r="J200" s="16"/>
      <c r="K200" s="16">
        <f>I200</f>
        <v>20</v>
      </c>
      <c r="L200" s="16">
        <v>0</v>
      </c>
    </row>
    <row r="201" ht="20.1" customHeight="1" spans="1:12">
      <c r="A201" s="10" t="s">
        <v>331</v>
      </c>
      <c r="B201" s="15" t="s">
        <v>396</v>
      </c>
      <c r="C201" s="11" t="s">
        <v>207</v>
      </c>
      <c r="D201" s="15" t="s">
        <v>208</v>
      </c>
      <c r="E201" s="12">
        <v>2080112</v>
      </c>
      <c r="F201" s="12" t="str">
        <f>IF(ISNA(VLOOKUP(E201,'[1]20科目库'!$A:$B,2,0)),"",VLOOKUP(E201,'[1]20科目库'!$A:$B,2,0))</f>
        <v>人力资源和社会保障管理事务-劳动人事争议调解仲裁</v>
      </c>
      <c r="G201" s="16"/>
      <c r="H201" s="16"/>
      <c r="I201" s="16">
        <v>21.8</v>
      </c>
      <c r="J201" s="16"/>
      <c r="K201" s="16">
        <f>I201</f>
        <v>21.8</v>
      </c>
      <c r="L201" s="16">
        <v>0</v>
      </c>
    </row>
    <row r="202" ht="20.1" customHeight="1" spans="1:12">
      <c r="A202" s="10" t="s">
        <v>331</v>
      </c>
      <c r="B202" s="15" t="s">
        <v>397</v>
      </c>
      <c r="C202" s="11" t="s">
        <v>207</v>
      </c>
      <c r="D202" s="15" t="s">
        <v>208</v>
      </c>
      <c r="E202" s="12">
        <v>2081006</v>
      </c>
      <c r="F202" s="12" t="str">
        <f>IF(ISNA(VLOOKUP(E202,'[1]20科目库'!$A:$B,2,0)),"",VLOOKUP(E202,'[1]20科目库'!$A:$B,2,0))</f>
        <v>社会福利-养老服务</v>
      </c>
      <c r="G202" s="16"/>
      <c r="H202" s="16"/>
      <c r="I202" s="16">
        <v>290</v>
      </c>
      <c r="J202" s="16"/>
      <c r="K202" s="16">
        <f>I202</f>
        <v>290</v>
      </c>
      <c r="L202" s="16">
        <v>0</v>
      </c>
    </row>
    <row r="203" ht="20.1" customHeight="1" spans="1:12">
      <c r="A203" s="10" t="s">
        <v>331</v>
      </c>
      <c r="B203" s="15" t="s">
        <v>398</v>
      </c>
      <c r="C203" s="11" t="s">
        <v>207</v>
      </c>
      <c r="D203" s="15" t="s">
        <v>208</v>
      </c>
      <c r="E203" s="12">
        <v>2130705</v>
      </c>
      <c r="F203" s="12" t="str">
        <f>IF(ISNA(VLOOKUP(E203,'[1]20科目库'!$A:$B,2,0)),"",VLOOKUP(E203,'[1]20科目库'!$A:$B,2,0))</f>
        <v>农村综合改革-对村民委员会和村党支部的补助</v>
      </c>
      <c r="G203" s="16"/>
      <c r="H203" s="16"/>
      <c r="I203" s="16">
        <v>114.4566</v>
      </c>
      <c r="J203" s="16"/>
      <c r="K203" s="16">
        <f>I203</f>
        <v>114.4566</v>
      </c>
      <c r="L203" s="16">
        <v>0</v>
      </c>
    </row>
    <row r="204" ht="20.1" customHeight="1" spans="1:12">
      <c r="A204" s="18" t="s">
        <v>399</v>
      </c>
      <c r="B204" s="19" t="s">
        <v>215</v>
      </c>
      <c r="C204" s="11" t="s">
        <v>207</v>
      </c>
      <c r="D204" s="19" t="s">
        <v>212</v>
      </c>
      <c r="E204" s="12">
        <v>2130101</v>
      </c>
      <c r="F204" s="12" t="str">
        <f>IF(ISNA(VLOOKUP(E204,'[1]20科目库'!$A:$B,2,0)),"",VLOOKUP(E204,'[1]20科目库'!$A:$B,2,0))</f>
        <v>农业农村-行政运行</v>
      </c>
      <c r="G204" s="13">
        <v>15</v>
      </c>
      <c r="H204" s="14"/>
      <c r="I204" s="16"/>
      <c r="J204" s="16">
        <v>20</v>
      </c>
      <c r="K204" s="16">
        <f>G204+J204</f>
        <v>35</v>
      </c>
      <c r="L204" s="16">
        <f>H204</f>
        <v>0</v>
      </c>
    </row>
    <row r="205" ht="20.1" customHeight="1" spans="1:12">
      <c r="A205" s="18" t="s">
        <v>399</v>
      </c>
      <c r="B205" s="19" t="s">
        <v>400</v>
      </c>
      <c r="C205" s="11" t="s">
        <v>207</v>
      </c>
      <c r="D205" s="19" t="s">
        <v>212</v>
      </c>
      <c r="E205" s="12">
        <v>2130101</v>
      </c>
      <c r="F205" s="12" t="str">
        <f>IF(ISNA(VLOOKUP(E205,'[1]20科目库'!$A:$B,2,0)),"",VLOOKUP(E205,'[1]20科目库'!$A:$B,2,0))</f>
        <v>农业农村-行政运行</v>
      </c>
      <c r="G205" s="13">
        <v>15</v>
      </c>
      <c r="H205" s="14"/>
      <c r="I205" s="16"/>
      <c r="J205" s="16">
        <v>25</v>
      </c>
      <c r="K205" s="16">
        <f>G205+J205</f>
        <v>40</v>
      </c>
      <c r="L205" s="16">
        <f>H205</f>
        <v>0</v>
      </c>
    </row>
    <row r="206" ht="20.1" customHeight="1" spans="1:12">
      <c r="A206" s="18" t="s">
        <v>399</v>
      </c>
      <c r="B206" s="19" t="s">
        <v>401</v>
      </c>
      <c r="C206" s="11" t="s">
        <v>207</v>
      </c>
      <c r="D206" s="19" t="s">
        <v>212</v>
      </c>
      <c r="E206" s="12">
        <v>2130304</v>
      </c>
      <c r="F206" s="12" t="str">
        <f>IF(ISNA(VLOOKUP(E206,'[1]20科目库'!$A:$B,2,0)),"",VLOOKUP(E206,'[1]20科目库'!$A:$B,2,0))</f>
        <v>水利-水利行业业务管理</v>
      </c>
      <c r="G206" s="13">
        <v>290</v>
      </c>
      <c r="H206" s="14"/>
      <c r="I206" s="16"/>
      <c r="J206" s="16"/>
      <c r="K206" s="16">
        <f t="shared" si="17"/>
        <v>290</v>
      </c>
      <c r="L206" s="16">
        <f>H206+J206</f>
        <v>0</v>
      </c>
    </row>
    <row r="207" ht="20.1" customHeight="1" spans="1:12">
      <c r="A207" s="18" t="s">
        <v>399</v>
      </c>
      <c r="B207" s="19" t="s">
        <v>402</v>
      </c>
      <c r="C207" s="11" t="s">
        <v>207</v>
      </c>
      <c r="D207" s="19" t="s">
        <v>212</v>
      </c>
      <c r="E207" s="12">
        <v>2130306</v>
      </c>
      <c r="F207" s="12" t="str">
        <f>IF(ISNA(VLOOKUP(E207,'[1]20科目库'!$A:$B,2,0)),"",VLOOKUP(E207,'[1]20科目库'!$A:$B,2,0))</f>
        <v>水利-水利工程运行与维护</v>
      </c>
      <c r="G207" s="13">
        <v>100</v>
      </c>
      <c r="H207" s="14"/>
      <c r="I207" s="16"/>
      <c r="J207" s="16"/>
      <c r="K207" s="16">
        <f t="shared" si="17"/>
        <v>100</v>
      </c>
      <c r="L207" s="16">
        <f>H207+J207</f>
        <v>0</v>
      </c>
    </row>
    <row r="208" ht="20.1" customHeight="1" spans="1:12">
      <c r="A208" s="18" t="s">
        <v>399</v>
      </c>
      <c r="B208" s="19" t="s">
        <v>403</v>
      </c>
      <c r="C208" s="11" t="s">
        <v>207</v>
      </c>
      <c r="D208" s="19" t="s">
        <v>208</v>
      </c>
      <c r="E208" s="12">
        <v>2130334</v>
      </c>
      <c r="F208" s="12" t="str">
        <f>IF(ISNA(VLOOKUP(E208,'[1]20科目库'!$A:$B,2,0)),"",VLOOKUP(E208,'[1]20科目库'!$A:$B,2,0))</f>
        <v>水利-水利建设征地及移民支出</v>
      </c>
      <c r="G208" s="14">
        <v>120</v>
      </c>
      <c r="H208" s="14"/>
      <c r="I208" s="16"/>
      <c r="J208" s="16"/>
      <c r="K208" s="16">
        <f t="shared" si="17"/>
        <v>120</v>
      </c>
      <c r="L208" s="16">
        <f>H208+J208</f>
        <v>0</v>
      </c>
    </row>
    <row r="209" ht="20.1" customHeight="1" spans="1:12">
      <c r="A209" s="18" t="s">
        <v>399</v>
      </c>
      <c r="B209" s="19" t="s">
        <v>404</v>
      </c>
      <c r="C209" s="11" t="s">
        <v>207</v>
      </c>
      <c r="D209" s="19" t="s">
        <v>208</v>
      </c>
      <c r="E209" s="12">
        <v>2120804</v>
      </c>
      <c r="F209" s="12" t="str">
        <f>IF(ISNA(VLOOKUP(E209,'[1]20科目库'!$A:$B,2,0)),"",VLOOKUP(E209,'[1]20科目库'!$A:$B,2,0))</f>
        <v>国有土地使用权出让收入安排的支出-农村基础设施建设支出</v>
      </c>
      <c r="G209" s="13"/>
      <c r="H209" s="14">
        <v>3000</v>
      </c>
      <c r="I209" s="16"/>
      <c r="J209" s="16">
        <v>-1710</v>
      </c>
      <c r="K209" s="16">
        <f t="shared" si="17"/>
        <v>0</v>
      </c>
      <c r="L209" s="16">
        <f>H209+J209</f>
        <v>1290</v>
      </c>
    </row>
    <row r="210" ht="20.1" customHeight="1" spans="1:12">
      <c r="A210" s="18" t="s">
        <v>399</v>
      </c>
      <c r="B210" s="11" t="s">
        <v>210</v>
      </c>
      <c r="C210" s="11" t="s">
        <v>207</v>
      </c>
      <c r="D210" s="11" t="s">
        <v>208</v>
      </c>
      <c r="E210" s="12">
        <v>2130799</v>
      </c>
      <c r="F210" s="12" t="str">
        <f>IF(ISNA(VLOOKUP(E210,'[1]20科目库'!$A:$B,2,0)),"",VLOOKUP(E210,'[1]20科目库'!$A:$B,2,0))</f>
        <v>农村综合改革-其他农村综合改革支出</v>
      </c>
      <c r="G210" s="13">
        <v>300</v>
      </c>
      <c r="H210" s="14"/>
      <c r="I210" s="16"/>
      <c r="J210" s="16"/>
      <c r="K210" s="16">
        <f t="shared" si="17"/>
        <v>300</v>
      </c>
      <c r="L210" s="16">
        <f>H210+J210</f>
        <v>0</v>
      </c>
    </row>
    <row r="211" ht="20.1" customHeight="1" spans="1:12">
      <c r="A211" s="18" t="s">
        <v>399</v>
      </c>
      <c r="B211" s="11" t="s">
        <v>405</v>
      </c>
      <c r="C211" s="11" t="s">
        <v>207</v>
      </c>
      <c r="D211" s="11" t="s">
        <v>208</v>
      </c>
      <c r="E211" s="12">
        <v>2130599</v>
      </c>
      <c r="F211" s="12" t="str">
        <f>IF(ISNA(VLOOKUP(E211,'[1]20科目库'!$A:$B,2,0)),"",VLOOKUP(E211,'[1]20科目库'!$A:$B,2,0))</f>
        <v>扶贫-其他扶贫支出</v>
      </c>
      <c r="G211" s="13">
        <v>360</v>
      </c>
      <c r="H211" s="14"/>
      <c r="I211" s="16"/>
      <c r="J211" s="16">
        <v>140</v>
      </c>
      <c r="K211" s="16">
        <f>G211+J211</f>
        <v>500</v>
      </c>
      <c r="L211" s="16">
        <f>H211</f>
        <v>0</v>
      </c>
    </row>
    <row r="212" ht="20.1" customHeight="1" spans="1:12">
      <c r="A212" s="18" t="s">
        <v>399</v>
      </c>
      <c r="B212" s="19" t="s">
        <v>406</v>
      </c>
      <c r="C212" s="11" t="s">
        <v>207</v>
      </c>
      <c r="D212" s="19" t="s">
        <v>212</v>
      </c>
      <c r="E212" s="12">
        <v>2120899</v>
      </c>
      <c r="F212" s="12" t="str">
        <f>IF(ISNA(VLOOKUP(E212,'[1]20科目库'!$A:$B,2,0)),"",VLOOKUP(E212,'[1]20科目库'!$A:$B,2,0))</f>
        <v>国有土地使用权出让收入安排的支出-其他国有土地使用权出让收入安排的支出</v>
      </c>
      <c r="G212" s="13"/>
      <c r="H212" s="14"/>
      <c r="I212" s="16"/>
      <c r="J212" s="16">
        <v>400</v>
      </c>
      <c r="K212" s="16">
        <f t="shared" si="17"/>
        <v>0</v>
      </c>
      <c r="L212" s="16">
        <f t="shared" ref="L212:L222" si="19">H212+J212</f>
        <v>400</v>
      </c>
    </row>
    <row r="213" ht="20.1" customHeight="1" spans="1:12">
      <c r="A213" s="18" t="s">
        <v>399</v>
      </c>
      <c r="B213" s="19" t="s">
        <v>407</v>
      </c>
      <c r="C213" s="11" t="s">
        <v>207</v>
      </c>
      <c r="D213" s="19" t="s">
        <v>212</v>
      </c>
      <c r="E213" s="12">
        <v>2120899</v>
      </c>
      <c r="F213" s="12" t="str">
        <f>IF(ISNA(VLOOKUP(E213,'[1]20科目库'!$A:$B,2,0)),"",VLOOKUP(E213,'[1]20科目库'!$A:$B,2,0))</f>
        <v>国有土地使用权出让收入安排的支出-其他国有土地使用权出让收入安排的支出</v>
      </c>
      <c r="G213" s="13"/>
      <c r="H213" s="14"/>
      <c r="I213" s="16"/>
      <c r="J213" s="16">
        <v>200</v>
      </c>
      <c r="K213" s="16">
        <f t="shared" si="17"/>
        <v>0</v>
      </c>
      <c r="L213" s="16">
        <f t="shared" si="19"/>
        <v>200</v>
      </c>
    </row>
    <row r="214" ht="20.1" customHeight="1" spans="1:12">
      <c r="A214" s="18" t="s">
        <v>399</v>
      </c>
      <c r="B214" s="19" t="s">
        <v>408</v>
      </c>
      <c r="C214" s="11" t="s">
        <v>207</v>
      </c>
      <c r="D214" s="19" t="s">
        <v>212</v>
      </c>
      <c r="E214" s="12">
        <v>2120899</v>
      </c>
      <c r="F214" s="12" t="str">
        <f>IF(ISNA(VLOOKUP(E214,'[1]20科目库'!$A:$B,2,0)),"",VLOOKUP(E214,'[1]20科目库'!$A:$B,2,0))</f>
        <v>国有土地使用权出让收入安排的支出-其他国有土地使用权出让收入安排的支出</v>
      </c>
      <c r="G214" s="13"/>
      <c r="H214" s="14"/>
      <c r="I214" s="16"/>
      <c r="J214" s="16">
        <v>650</v>
      </c>
      <c r="K214" s="16">
        <f t="shared" si="17"/>
        <v>0</v>
      </c>
      <c r="L214" s="16">
        <f t="shared" si="19"/>
        <v>650</v>
      </c>
    </row>
    <row r="215" ht="20.1" customHeight="1" spans="1:12">
      <c r="A215" s="18" t="s">
        <v>399</v>
      </c>
      <c r="B215" s="19" t="s">
        <v>409</v>
      </c>
      <c r="C215" s="11" t="s">
        <v>207</v>
      </c>
      <c r="D215" s="19" t="s">
        <v>212</v>
      </c>
      <c r="E215" s="12">
        <v>2120804</v>
      </c>
      <c r="F215" s="12" t="str">
        <f>IF(ISNA(VLOOKUP(E215,'[1]20科目库'!$A:$B,2,0)),"",VLOOKUP(E215,'[1]20科目库'!$A:$B,2,0))</f>
        <v>国有土地使用权出让收入安排的支出-农村基础设施建设支出</v>
      </c>
      <c r="G215" s="13"/>
      <c r="H215" s="14"/>
      <c r="I215" s="16"/>
      <c r="J215" s="16">
        <v>350</v>
      </c>
      <c r="K215" s="16">
        <f t="shared" si="17"/>
        <v>0</v>
      </c>
      <c r="L215" s="16">
        <f t="shared" si="19"/>
        <v>350</v>
      </c>
    </row>
    <row r="216" ht="20.1" customHeight="1" spans="1:12">
      <c r="A216" s="18" t="s">
        <v>399</v>
      </c>
      <c r="B216" s="19" t="s">
        <v>410</v>
      </c>
      <c r="C216" s="11" t="s">
        <v>207</v>
      </c>
      <c r="D216" s="19" t="s">
        <v>212</v>
      </c>
      <c r="E216" s="12">
        <v>2120804</v>
      </c>
      <c r="F216" s="12" t="str">
        <f>IF(ISNA(VLOOKUP(E216,'[1]20科目库'!$A:$B,2,0)),"",VLOOKUP(E216,'[1]20科目库'!$A:$B,2,0))</f>
        <v>国有土地使用权出让收入安排的支出-农村基础设施建设支出</v>
      </c>
      <c r="G216" s="13"/>
      <c r="H216" s="14"/>
      <c r="I216" s="16"/>
      <c r="J216" s="16">
        <v>100</v>
      </c>
      <c r="K216" s="16">
        <f t="shared" si="17"/>
        <v>0</v>
      </c>
      <c r="L216" s="16">
        <f t="shared" si="19"/>
        <v>100</v>
      </c>
    </row>
    <row r="217" ht="20.1" customHeight="1" spans="1:12">
      <c r="A217" s="18" t="s">
        <v>399</v>
      </c>
      <c r="B217" s="19" t="s">
        <v>411</v>
      </c>
      <c r="C217" s="11" t="s">
        <v>207</v>
      </c>
      <c r="D217" s="19" t="s">
        <v>212</v>
      </c>
      <c r="E217" s="12">
        <v>2120899</v>
      </c>
      <c r="F217" s="12" t="str">
        <f>IF(ISNA(VLOOKUP(E217,'[1]20科目库'!$A:$B,2,0)),"",VLOOKUP(E217,'[1]20科目库'!$A:$B,2,0))</f>
        <v>国有土地使用权出让收入安排的支出-其他国有土地使用权出让收入安排的支出</v>
      </c>
      <c r="G217" s="14"/>
      <c r="H217" s="14"/>
      <c r="I217" s="16"/>
      <c r="J217" s="16">
        <v>15</v>
      </c>
      <c r="K217" s="16">
        <f t="shared" si="17"/>
        <v>0</v>
      </c>
      <c r="L217" s="16">
        <f t="shared" si="19"/>
        <v>15</v>
      </c>
    </row>
    <row r="218" ht="20.1" customHeight="1" spans="1:12">
      <c r="A218" s="18" t="s">
        <v>399</v>
      </c>
      <c r="B218" s="19" t="s">
        <v>412</v>
      </c>
      <c r="C218" s="11" t="s">
        <v>207</v>
      </c>
      <c r="D218" s="19" t="s">
        <v>212</v>
      </c>
      <c r="E218" s="12">
        <v>2120804</v>
      </c>
      <c r="F218" s="12" t="str">
        <f>IF(ISNA(VLOOKUP(E218,'[1]20科目库'!$A:$B,2,0)),"",VLOOKUP(E218,'[1]20科目库'!$A:$B,2,0))</f>
        <v>国有土地使用权出让收入安排的支出-农村基础设施建设支出</v>
      </c>
      <c r="G218" s="14"/>
      <c r="H218" s="14"/>
      <c r="I218" s="16"/>
      <c r="J218" s="16">
        <v>500</v>
      </c>
      <c r="K218" s="16">
        <f t="shared" si="17"/>
        <v>0</v>
      </c>
      <c r="L218" s="16">
        <f t="shared" si="19"/>
        <v>500</v>
      </c>
    </row>
    <row r="219" ht="20.1" customHeight="1" spans="1:12">
      <c r="A219" s="18" t="s">
        <v>399</v>
      </c>
      <c r="B219" s="21" t="s">
        <v>413</v>
      </c>
      <c r="C219" s="11" t="s">
        <v>207</v>
      </c>
      <c r="D219" s="21" t="s">
        <v>208</v>
      </c>
      <c r="E219" s="12">
        <v>2120804</v>
      </c>
      <c r="F219" s="12" t="str">
        <f>IF(ISNA(VLOOKUP(E219,'[1]20科目库'!$A:$B,2,0)),"",VLOOKUP(E219,'[1]20科目库'!$A:$B,2,0))</f>
        <v>国有土地使用权出让收入安排的支出-农村基础设施建设支出</v>
      </c>
      <c r="G219" s="22"/>
      <c r="H219" s="16"/>
      <c r="I219" s="16"/>
      <c r="J219" s="16">
        <v>400</v>
      </c>
      <c r="K219" s="16">
        <f t="shared" si="17"/>
        <v>0</v>
      </c>
      <c r="L219" s="16">
        <f t="shared" si="19"/>
        <v>400</v>
      </c>
    </row>
    <row r="220" ht="20.1" customHeight="1" spans="1:13">
      <c r="A220" s="18" t="s">
        <v>399</v>
      </c>
      <c r="B220" s="21" t="s">
        <v>414</v>
      </c>
      <c r="C220" s="11" t="s">
        <v>207</v>
      </c>
      <c r="D220" s="21" t="s">
        <v>208</v>
      </c>
      <c r="E220" s="12">
        <v>2120899</v>
      </c>
      <c r="F220" s="12" t="str">
        <f>IF(ISNA(VLOOKUP(E220,'[1]20科目库'!$A:$B,2,0)),"",VLOOKUP(E220,'[1]20科目库'!$A:$B,2,0))</f>
        <v>国有土地使用权出让收入安排的支出-其他国有土地使用权出让收入安排的支出</v>
      </c>
      <c r="G220" s="22"/>
      <c r="H220" s="16"/>
      <c r="I220" s="16"/>
      <c r="J220" s="16">
        <v>1800</v>
      </c>
      <c r="K220" s="16">
        <f t="shared" si="17"/>
        <v>0</v>
      </c>
      <c r="L220" s="16">
        <f t="shared" si="19"/>
        <v>1800</v>
      </c>
      <c r="M220" s="1">
        <f>2000-200</f>
        <v>1800</v>
      </c>
    </row>
    <row r="221" ht="20.1" customHeight="1" spans="1:12">
      <c r="A221" s="18" t="s">
        <v>399</v>
      </c>
      <c r="B221" s="21" t="s">
        <v>223</v>
      </c>
      <c r="C221" s="11" t="s">
        <v>207</v>
      </c>
      <c r="D221" s="21" t="s">
        <v>212</v>
      </c>
      <c r="E221" s="12">
        <v>2120899</v>
      </c>
      <c r="F221" s="12" t="str">
        <f>IF(ISNA(VLOOKUP(E221,'[1]20科目库'!$A:$B,2,0)),"",VLOOKUP(E221,'[1]20科目库'!$A:$B,2,0))</f>
        <v>国有土地使用权出让收入安排的支出-其他国有土地使用权出让收入安排的支出</v>
      </c>
      <c r="G221" s="22"/>
      <c r="H221" s="16"/>
      <c r="I221" s="16"/>
      <c r="J221" s="16">
        <v>60</v>
      </c>
      <c r="K221" s="16">
        <f t="shared" si="17"/>
        <v>0</v>
      </c>
      <c r="L221" s="16">
        <f t="shared" si="19"/>
        <v>60</v>
      </c>
    </row>
    <row r="222" ht="20.1" customHeight="1" spans="1:12">
      <c r="A222" s="18" t="s">
        <v>399</v>
      </c>
      <c r="B222" s="21" t="s">
        <v>415</v>
      </c>
      <c r="C222" s="11" t="s">
        <v>207</v>
      </c>
      <c r="D222" s="21" t="s">
        <v>212</v>
      </c>
      <c r="E222" s="12">
        <v>2120899</v>
      </c>
      <c r="F222" s="12" t="str">
        <f>IF(ISNA(VLOOKUP(E222,'[1]20科目库'!$A:$B,2,0)),"",VLOOKUP(E222,'[1]20科目库'!$A:$B,2,0))</f>
        <v>国有土地使用权出让收入安排的支出-其他国有土地使用权出让收入安排的支出</v>
      </c>
      <c r="G222" s="22"/>
      <c r="H222" s="16"/>
      <c r="I222" s="16"/>
      <c r="J222" s="16">
        <v>400</v>
      </c>
      <c r="K222" s="16">
        <f t="shared" si="17"/>
        <v>0</v>
      </c>
      <c r="L222" s="16">
        <f t="shared" si="19"/>
        <v>400</v>
      </c>
    </row>
    <row r="223" ht="21" customHeight="1" spans="1:12">
      <c r="A223" s="18" t="s">
        <v>399</v>
      </c>
      <c r="B223" s="21" t="s">
        <v>416</v>
      </c>
      <c r="C223" s="11" t="s">
        <v>207</v>
      </c>
      <c r="D223" s="21" t="s">
        <v>208</v>
      </c>
      <c r="E223" s="12">
        <v>2120805</v>
      </c>
      <c r="F223" s="12" t="str">
        <f>IF(ISNA(VLOOKUP(E223,'[1]20科目库'!$A:$B,2,0)),"",VLOOKUP(E223,'[1]20科目库'!$A:$B,2,0))</f>
        <v>国有土地使用权出让收入安排的支出-补助被征地农民支出</v>
      </c>
      <c r="G223" s="22"/>
      <c r="H223" s="16"/>
      <c r="I223" s="16">
        <v>2484.49</v>
      </c>
      <c r="J223" s="16"/>
      <c r="K223" s="16">
        <v>0</v>
      </c>
      <c r="L223" s="16">
        <f>I223</f>
        <v>2484.49</v>
      </c>
    </row>
    <row r="224" ht="20.1" customHeight="1" spans="1:12">
      <c r="A224" s="18" t="s">
        <v>399</v>
      </c>
      <c r="B224" s="21" t="s">
        <v>225</v>
      </c>
      <c r="C224" s="11" t="s">
        <v>207</v>
      </c>
      <c r="D224" s="21" t="s">
        <v>208</v>
      </c>
      <c r="E224" s="12">
        <v>2120899</v>
      </c>
      <c r="F224" s="12" t="str">
        <f>IF(ISNA(VLOOKUP(E224,'[1]20科目库'!$A:$B,2,0)),"",VLOOKUP(E224,'[1]20科目库'!$A:$B,2,0))</f>
        <v>国有土地使用权出让收入安排的支出-其他国有土地使用权出让收入安排的支出</v>
      </c>
      <c r="G224" s="22"/>
      <c r="H224" s="16"/>
      <c r="I224" s="16">
        <v>1415.3212</v>
      </c>
      <c r="J224" s="16"/>
      <c r="K224" s="16">
        <v>0</v>
      </c>
      <c r="L224" s="16">
        <f t="shared" ref="L224:L233" si="20">I224</f>
        <v>1415.3212</v>
      </c>
    </row>
    <row r="225" ht="20.1" customHeight="1" spans="1:12">
      <c r="A225" s="18" t="s">
        <v>399</v>
      </c>
      <c r="B225" s="21" t="s">
        <v>266</v>
      </c>
      <c r="C225" s="11" t="s">
        <v>207</v>
      </c>
      <c r="D225" s="21" t="s">
        <v>208</v>
      </c>
      <c r="E225" s="12">
        <v>2120899</v>
      </c>
      <c r="F225" s="12" t="str">
        <f>IF(ISNA(VLOOKUP(E225,'[1]20科目库'!$A:$B,2,0)),"",VLOOKUP(E225,'[1]20科目库'!$A:$B,2,0))</f>
        <v>国有土地使用权出让收入安排的支出-其他国有土地使用权出让收入安排的支出</v>
      </c>
      <c r="G225" s="22"/>
      <c r="H225" s="16"/>
      <c r="I225" s="16">
        <v>1763</v>
      </c>
      <c r="J225" s="16"/>
      <c r="K225" s="16">
        <v>0</v>
      </c>
      <c r="L225" s="16">
        <f t="shared" si="20"/>
        <v>1763</v>
      </c>
    </row>
    <row r="226" ht="20.1" customHeight="1" spans="1:12">
      <c r="A226" s="18" t="s">
        <v>399</v>
      </c>
      <c r="B226" s="21" t="s">
        <v>417</v>
      </c>
      <c r="C226" s="11" t="s">
        <v>207</v>
      </c>
      <c r="D226" s="21" t="s">
        <v>208</v>
      </c>
      <c r="E226" s="12">
        <v>2120804</v>
      </c>
      <c r="F226" s="12" t="str">
        <f>IF(ISNA(VLOOKUP(E226,'[1]20科目库'!$A:$B,2,0)),"",VLOOKUP(E226,'[1]20科目库'!$A:$B,2,0))</f>
        <v>国有土地使用权出让收入安排的支出-农村基础设施建设支出</v>
      </c>
      <c r="G226" s="22"/>
      <c r="H226" s="16"/>
      <c r="I226" s="16">
        <v>300</v>
      </c>
      <c r="J226" s="16"/>
      <c r="K226" s="16">
        <v>0</v>
      </c>
      <c r="L226" s="16">
        <f t="shared" si="20"/>
        <v>300</v>
      </c>
    </row>
    <row r="227" ht="20.1" customHeight="1" spans="1:12">
      <c r="A227" s="18" t="s">
        <v>399</v>
      </c>
      <c r="B227" s="21" t="s">
        <v>418</v>
      </c>
      <c r="C227" s="11" t="s">
        <v>207</v>
      </c>
      <c r="D227" s="21" t="s">
        <v>208</v>
      </c>
      <c r="E227" s="12">
        <v>2120802</v>
      </c>
      <c r="F227" s="12" t="str">
        <f>IF(ISNA(VLOOKUP(E227,'[1]20科目库'!$A:$B,2,0)),"",VLOOKUP(E227,'[1]20科目库'!$A:$B,2,0))</f>
        <v>国有土地使用权出让收入安排的支出-土地开发支出</v>
      </c>
      <c r="G227" s="22"/>
      <c r="H227" s="16"/>
      <c r="I227" s="16">
        <v>66.7592</v>
      </c>
      <c r="J227" s="16"/>
      <c r="K227" s="16">
        <v>0</v>
      </c>
      <c r="L227" s="16">
        <f t="shared" si="20"/>
        <v>66.7592</v>
      </c>
    </row>
    <row r="228" ht="20.1" customHeight="1" spans="1:12">
      <c r="A228" s="18" t="s">
        <v>399</v>
      </c>
      <c r="B228" s="21" t="s">
        <v>419</v>
      </c>
      <c r="C228" s="11" t="s">
        <v>207</v>
      </c>
      <c r="D228" s="21" t="s">
        <v>208</v>
      </c>
      <c r="E228" s="12">
        <v>2120802</v>
      </c>
      <c r="F228" s="12" t="str">
        <f>IF(ISNA(VLOOKUP(E228,'[1]20科目库'!$A:$B,2,0)),"",VLOOKUP(E228,'[1]20科目库'!$A:$B,2,0))</f>
        <v>国有土地使用权出让收入安排的支出-土地开发支出</v>
      </c>
      <c r="G228" s="22"/>
      <c r="H228" s="16"/>
      <c r="I228" s="16">
        <v>668.489184</v>
      </c>
      <c r="J228" s="16"/>
      <c r="K228" s="16">
        <v>0</v>
      </c>
      <c r="L228" s="16">
        <f t="shared" si="20"/>
        <v>668.489184</v>
      </c>
    </row>
    <row r="229" ht="20.1" customHeight="1" spans="1:12">
      <c r="A229" s="18" t="s">
        <v>399</v>
      </c>
      <c r="B229" s="21" t="s">
        <v>420</v>
      </c>
      <c r="C229" s="11" t="s">
        <v>207</v>
      </c>
      <c r="D229" s="21" t="s">
        <v>208</v>
      </c>
      <c r="E229" s="12">
        <v>2120802</v>
      </c>
      <c r="F229" s="12" t="str">
        <f>IF(ISNA(VLOOKUP(E229,'[1]20科目库'!$A:$B,2,0)),"",VLOOKUP(E229,'[1]20科目库'!$A:$B,2,0))</f>
        <v>国有土地使用权出让收入安排的支出-土地开发支出</v>
      </c>
      <c r="G229" s="22"/>
      <c r="H229" s="16"/>
      <c r="I229" s="16">
        <v>251.81702</v>
      </c>
      <c r="J229" s="16"/>
      <c r="K229" s="16">
        <v>0</v>
      </c>
      <c r="L229" s="16">
        <f t="shared" si="20"/>
        <v>251.81702</v>
      </c>
    </row>
    <row r="230" ht="20.1" customHeight="1" spans="1:12">
      <c r="A230" s="18" t="s">
        <v>399</v>
      </c>
      <c r="B230" s="21" t="s">
        <v>421</v>
      </c>
      <c r="C230" s="11" t="s">
        <v>207</v>
      </c>
      <c r="D230" s="21" t="s">
        <v>208</v>
      </c>
      <c r="E230" s="12">
        <v>2120802</v>
      </c>
      <c r="F230" s="12" t="str">
        <f>IF(ISNA(VLOOKUP(E230,'[1]20科目库'!$A:$B,2,0)),"",VLOOKUP(E230,'[1]20科目库'!$A:$B,2,0))</f>
        <v>国有土地使用权出让收入安排的支出-土地开发支出</v>
      </c>
      <c r="G230" s="22"/>
      <c r="H230" s="16"/>
      <c r="I230" s="16">
        <v>110.7149</v>
      </c>
      <c r="J230" s="16"/>
      <c r="K230" s="16">
        <v>0</v>
      </c>
      <c r="L230" s="16">
        <f t="shared" si="20"/>
        <v>110.7149</v>
      </c>
    </row>
    <row r="231" ht="20.1" customHeight="1" spans="1:12">
      <c r="A231" s="18" t="s">
        <v>399</v>
      </c>
      <c r="B231" s="21" t="s">
        <v>422</v>
      </c>
      <c r="C231" s="11" t="s">
        <v>207</v>
      </c>
      <c r="D231" s="21" t="s">
        <v>208</v>
      </c>
      <c r="E231" s="12">
        <v>2120804</v>
      </c>
      <c r="F231" s="12" t="str">
        <f>IF(ISNA(VLOOKUP(E231,'[1]20科目库'!$A:$B,2,0)),"",VLOOKUP(E231,'[1]20科目库'!$A:$B,2,0))</f>
        <v>国有土地使用权出让收入安排的支出-农村基础设施建设支出</v>
      </c>
      <c r="G231" s="22"/>
      <c r="H231" s="16"/>
      <c r="I231" s="16">
        <v>108</v>
      </c>
      <c r="J231" s="16"/>
      <c r="K231" s="16">
        <v>0</v>
      </c>
      <c r="L231" s="16">
        <f t="shared" si="20"/>
        <v>108</v>
      </c>
    </row>
    <row r="232" ht="20.1" customHeight="1" spans="1:12">
      <c r="A232" s="18" t="s">
        <v>399</v>
      </c>
      <c r="B232" s="21" t="s">
        <v>394</v>
      </c>
      <c r="C232" s="11" t="s">
        <v>207</v>
      </c>
      <c r="D232" s="21" t="s">
        <v>208</v>
      </c>
      <c r="E232" s="12">
        <v>2120802</v>
      </c>
      <c r="F232" s="12" t="str">
        <f>IF(ISNA(VLOOKUP(E232,'[1]20科目库'!$A:$B,2,0)),"",VLOOKUP(E232,'[1]20科目库'!$A:$B,2,0))</f>
        <v>国有土地使用权出让收入安排的支出-土地开发支出</v>
      </c>
      <c r="G232" s="22"/>
      <c r="H232" s="16"/>
      <c r="I232" s="16">
        <v>1500</v>
      </c>
      <c r="J232" s="16"/>
      <c r="K232" s="16">
        <v>0</v>
      </c>
      <c r="L232" s="16">
        <f t="shared" si="20"/>
        <v>1500</v>
      </c>
    </row>
    <row r="233" ht="20.1" customHeight="1" spans="1:12">
      <c r="A233" s="18" t="s">
        <v>399</v>
      </c>
      <c r="B233" s="21" t="s">
        <v>423</v>
      </c>
      <c r="C233" s="11" t="s">
        <v>207</v>
      </c>
      <c r="D233" s="21" t="s">
        <v>208</v>
      </c>
      <c r="E233" s="12">
        <v>2120804</v>
      </c>
      <c r="F233" s="12" t="str">
        <f>IF(ISNA(VLOOKUP(E233,'[1]20科目库'!$A:$B,2,0)),"",VLOOKUP(E233,'[1]20科目库'!$A:$B,2,0))</f>
        <v>国有土地使用权出让收入安排的支出-农村基础设施建设支出</v>
      </c>
      <c r="G233" s="22"/>
      <c r="H233" s="16"/>
      <c r="I233" s="16">
        <v>900</v>
      </c>
      <c r="J233" s="16"/>
      <c r="K233" s="16">
        <v>0</v>
      </c>
      <c r="L233" s="16">
        <f t="shared" si="20"/>
        <v>900</v>
      </c>
    </row>
    <row r="234" ht="20.1" customHeight="1" spans="1:12">
      <c r="A234" s="18" t="s">
        <v>399</v>
      </c>
      <c r="B234" s="21" t="s">
        <v>424</v>
      </c>
      <c r="C234" s="11" t="s">
        <v>207</v>
      </c>
      <c r="D234" s="21" t="s">
        <v>208</v>
      </c>
      <c r="E234" s="12">
        <v>2130148</v>
      </c>
      <c r="F234" s="12" t="str">
        <f>IF(ISNA(VLOOKUP(E234,'[1]20科目库'!$A:$B,2,0)),"",VLOOKUP(E234,'[1]20科目库'!$A:$B,2,0))</f>
        <v>农业农村-成品油价格改革对渔业的补贴</v>
      </c>
      <c r="G234" s="22"/>
      <c r="H234" s="16"/>
      <c r="I234" s="16">
        <v>624.4</v>
      </c>
      <c r="J234" s="16"/>
      <c r="K234" s="16">
        <f t="shared" ref="K234:K240" si="21">I234</f>
        <v>624.4</v>
      </c>
      <c r="L234" s="16">
        <v>0</v>
      </c>
    </row>
    <row r="235" ht="20.1" customHeight="1" spans="1:12">
      <c r="A235" s="18" t="s">
        <v>399</v>
      </c>
      <c r="B235" s="21" t="s">
        <v>425</v>
      </c>
      <c r="C235" s="11" t="s">
        <v>207</v>
      </c>
      <c r="D235" s="21" t="s">
        <v>208</v>
      </c>
      <c r="E235" s="12">
        <v>2130148</v>
      </c>
      <c r="F235" s="12" t="str">
        <f>IF(ISNA(VLOOKUP(E235,'[1]20科目库'!$A:$B,2,0)),"",VLOOKUP(E235,'[1]20科目库'!$A:$B,2,0))</f>
        <v>农业农村-成品油价格改革对渔业的补贴</v>
      </c>
      <c r="G235" s="22"/>
      <c r="H235" s="16"/>
      <c r="I235" s="16">
        <v>327.4969</v>
      </c>
      <c r="J235" s="16"/>
      <c r="K235" s="16">
        <f t="shared" si="21"/>
        <v>327.4969</v>
      </c>
      <c r="L235" s="16">
        <v>0</v>
      </c>
    </row>
    <row r="236" ht="14.25" spans="1:12">
      <c r="A236" s="18" t="s">
        <v>399</v>
      </c>
      <c r="B236" s="21" t="s">
        <v>426</v>
      </c>
      <c r="C236" s="11" t="s">
        <v>207</v>
      </c>
      <c r="D236" s="21" t="s">
        <v>208</v>
      </c>
      <c r="E236" s="12">
        <v>2130148</v>
      </c>
      <c r="F236" s="12" t="str">
        <f>IF(ISNA(VLOOKUP(E236,'[1]20科目库'!$A:$B,2,0)),"",VLOOKUP(E236,'[1]20科目库'!$A:$B,2,0))</f>
        <v>农业农村-成品油价格改革对渔业的补贴</v>
      </c>
      <c r="G236" s="22"/>
      <c r="H236" s="16"/>
      <c r="I236" s="16">
        <v>624.4</v>
      </c>
      <c r="J236" s="16"/>
      <c r="K236" s="16">
        <f t="shared" si="21"/>
        <v>624.4</v>
      </c>
      <c r="L236" s="16">
        <v>0</v>
      </c>
    </row>
    <row r="237" ht="14.25" spans="1:12">
      <c r="A237" s="18" t="s">
        <v>399</v>
      </c>
      <c r="B237" s="21" t="s">
        <v>427</v>
      </c>
      <c r="C237" s="11" t="s">
        <v>207</v>
      </c>
      <c r="D237" s="21" t="s">
        <v>208</v>
      </c>
      <c r="E237" s="12">
        <v>2130148</v>
      </c>
      <c r="F237" s="12" t="str">
        <f>IF(ISNA(VLOOKUP(E237,'[1]20科目库'!$A:$B,2,0)),"",VLOOKUP(E237,'[1]20科目库'!$A:$B,2,0))</f>
        <v>农业农村-成品油价格改革对渔业的补贴</v>
      </c>
      <c r="G237" s="22"/>
      <c r="H237" s="16"/>
      <c r="I237" s="16">
        <v>80.425</v>
      </c>
      <c r="J237" s="16"/>
      <c r="K237" s="16">
        <f t="shared" si="21"/>
        <v>80.425</v>
      </c>
      <c r="L237" s="16">
        <v>0</v>
      </c>
    </row>
    <row r="238" ht="20.1" customHeight="1" spans="1:12">
      <c r="A238" s="18" t="s">
        <v>399</v>
      </c>
      <c r="B238" s="21" t="s">
        <v>428</v>
      </c>
      <c r="C238" s="11" t="s">
        <v>207</v>
      </c>
      <c r="D238" s="21" t="s">
        <v>208</v>
      </c>
      <c r="E238" s="12">
        <v>2130199</v>
      </c>
      <c r="F238" s="12" t="str">
        <f>IF(ISNA(VLOOKUP(E238,'[1]20科目库'!$A:$B,2,0)),"",VLOOKUP(E238,'[1]20科目库'!$A:$B,2,0))</f>
        <v>农业农村-其他农业农村支出</v>
      </c>
      <c r="G238" s="22"/>
      <c r="H238" s="16"/>
      <c r="I238" s="16">
        <v>100</v>
      </c>
      <c r="J238" s="16"/>
      <c r="K238" s="16">
        <f t="shared" si="21"/>
        <v>100</v>
      </c>
      <c r="L238" s="16">
        <v>0</v>
      </c>
    </row>
    <row r="239" ht="20.1" customHeight="1" spans="1:12">
      <c r="A239" s="18" t="s">
        <v>399</v>
      </c>
      <c r="B239" s="21" t="s">
        <v>429</v>
      </c>
      <c r="C239" s="11" t="s">
        <v>207</v>
      </c>
      <c r="D239" s="21" t="s">
        <v>208</v>
      </c>
      <c r="E239" s="12">
        <v>2130199</v>
      </c>
      <c r="F239" s="12" t="str">
        <f>IF(ISNA(VLOOKUP(E239,'[1]20科目库'!$A:$B,2,0)),"",VLOOKUP(E239,'[1]20科目库'!$A:$B,2,0))</f>
        <v>农业农村-其他农业农村支出</v>
      </c>
      <c r="G239" s="22"/>
      <c r="H239" s="16"/>
      <c r="I239" s="16">
        <v>26.6853</v>
      </c>
      <c r="J239" s="16"/>
      <c r="K239" s="16">
        <f t="shared" si="21"/>
        <v>26.6853</v>
      </c>
      <c r="L239" s="16">
        <v>0</v>
      </c>
    </row>
    <row r="240" ht="20.1" customHeight="1" spans="1:12">
      <c r="A240" s="18" t="s">
        <v>399</v>
      </c>
      <c r="B240" s="21" t="s">
        <v>430</v>
      </c>
      <c r="C240" s="11" t="s">
        <v>207</v>
      </c>
      <c r="D240" s="21" t="s">
        <v>208</v>
      </c>
      <c r="E240" s="12">
        <v>2130199</v>
      </c>
      <c r="F240" s="12" t="str">
        <f>IF(ISNA(VLOOKUP(E240,'[1]20科目库'!$A:$B,2,0)),"",VLOOKUP(E240,'[1]20科目库'!$A:$B,2,0))</f>
        <v>农业农村-其他农业农村支出</v>
      </c>
      <c r="G240" s="22"/>
      <c r="H240" s="16"/>
      <c r="I240" s="16">
        <v>200</v>
      </c>
      <c r="J240" s="16"/>
      <c r="K240" s="16">
        <f t="shared" si="21"/>
        <v>200</v>
      </c>
      <c r="L240" s="16">
        <v>0</v>
      </c>
    </row>
    <row r="241" ht="45" customHeight="1" spans="1:12">
      <c r="A241" s="18" t="s">
        <v>399</v>
      </c>
      <c r="B241" s="21" t="s">
        <v>431</v>
      </c>
      <c r="C241" s="21" t="s">
        <v>240</v>
      </c>
      <c r="D241" s="21" t="s">
        <v>208</v>
      </c>
      <c r="E241" s="12">
        <v>2120804</v>
      </c>
      <c r="F241" s="12" t="str">
        <f>IF(ISNA(VLOOKUP(E241,'[1]20科目库'!$A:$B,2,0)),"",VLOOKUP(E241,'[1]20科目库'!$A:$B,2,0))</f>
        <v>国有土地使用权出让收入安排的支出-农村基础设施建设支出</v>
      </c>
      <c r="G241" s="22"/>
      <c r="H241" s="16"/>
      <c r="I241" s="16"/>
      <c r="J241" s="16">
        <v>650</v>
      </c>
      <c r="K241" s="16">
        <f t="shared" si="17"/>
        <v>0</v>
      </c>
      <c r="L241" s="16">
        <f t="shared" ref="L241:L247" si="22">H241+J241</f>
        <v>650</v>
      </c>
    </row>
    <row r="242" ht="75.95" customHeight="1" spans="1:12">
      <c r="A242" s="18" t="s">
        <v>399</v>
      </c>
      <c r="B242" s="21" t="s">
        <v>432</v>
      </c>
      <c r="C242" s="21" t="s">
        <v>240</v>
      </c>
      <c r="D242" s="21" t="s">
        <v>208</v>
      </c>
      <c r="E242" s="12">
        <v>2120804</v>
      </c>
      <c r="F242" s="12" t="str">
        <f>IF(ISNA(VLOOKUP(E242,'[1]20科目库'!$A:$B,2,0)),"",VLOOKUP(E242,'[1]20科目库'!$A:$B,2,0))</f>
        <v>国有土地使用权出让收入安排的支出-农村基础设施建设支出</v>
      </c>
      <c r="G242" s="22"/>
      <c r="H242" s="16"/>
      <c r="I242" s="16"/>
      <c r="J242" s="16">
        <v>1000</v>
      </c>
      <c r="K242" s="16">
        <f t="shared" si="17"/>
        <v>0</v>
      </c>
      <c r="L242" s="16">
        <f t="shared" si="22"/>
        <v>1000</v>
      </c>
    </row>
    <row r="243" ht="20.1" customHeight="1" spans="1:12">
      <c r="A243" s="18" t="s">
        <v>433</v>
      </c>
      <c r="B243" s="23" t="s">
        <v>434</v>
      </c>
      <c r="C243" s="23" t="s">
        <v>207</v>
      </c>
      <c r="D243" s="23" t="s">
        <v>212</v>
      </c>
      <c r="E243" s="12">
        <v>2129901</v>
      </c>
      <c r="F243" s="12" t="str">
        <f>IF(ISNA(VLOOKUP(E243,'[1]20科目库'!$A:$B,2,0)),"",VLOOKUP(E243,'[1]20科目库'!$A:$B,2,0))</f>
        <v>其他城乡社区支出-其他城乡社区支出</v>
      </c>
      <c r="G243" s="16">
        <v>100</v>
      </c>
      <c r="H243" s="16"/>
      <c r="I243" s="16"/>
      <c r="J243" s="16"/>
      <c r="K243" s="16">
        <f t="shared" si="17"/>
        <v>100</v>
      </c>
      <c r="L243" s="16">
        <f t="shared" si="22"/>
        <v>0</v>
      </c>
    </row>
    <row r="244" ht="20.1" customHeight="1" spans="1:12">
      <c r="A244" s="18" t="s">
        <v>433</v>
      </c>
      <c r="B244" s="18" t="s">
        <v>435</v>
      </c>
      <c r="C244" s="23" t="s">
        <v>207</v>
      </c>
      <c r="D244" s="18" t="s">
        <v>212</v>
      </c>
      <c r="E244" s="12">
        <v>2129901</v>
      </c>
      <c r="F244" s="12" t="str">
        <f>IF(ISNA(VLOOKUP(E244,'[1]20科目库'!$A:$B,2,0)),"",VLOOKUP(E244,'[1]20科目库'!$A:$B,2,0))</f>
        <v>其他城乡社区支出-其他城乡社区支出</v>
      </c>
      <c r="G244" s="16">
        <v>30</v>
      </c>
      <c r="H244" s="16"/>
      <c r="I244" s="16"/>
      <c r="J244" s="16"/>
      <c r="K244" s="16">
        <f t="shared" si="17"/>
        <v>30</v>
      </c>
      <c r="L244" s="16">
        <f t="shared" si="22"/>
        <v>0</v>
      </c>
    </row>
    <row r="245" ht="20.1" customHeight="1" spans="1:12">
      <c r="A245" s="18" t="s">
        <v>433</v>
      </c>
      <c r="B245" s="18" t="s">
        <v>215</v>
      </c>
      <c r="C245" s="23" t="s">
        <v>207</v>
      </c>
      <c r="D245" s="18" t="s">
        <v>212</v>
      </c>
      <c r="E245" s="12">
        <v>2120101</v>
      </c>
      <c r="F245" s="12" t="str">
        <f>IF(ISNA(VLOOKUP(E245,'[1]20科目库'!$A:$B,2,0)),"",VLOOKUP(E245,'[1]20科目库'!$A:$B,2,0))</f>
        <v>城乡社区管理事务-行政运行</v>
      </c>
      <c r="G245" s="16">
        <v>18</v>
      </c>
      <c r="H245" s="16"/>
      <c r="I245" s="16"/>
      <c r="J245" s="16"/>
      <c r="K245" s="16">
        <f t="shared" si="17"/>
        <v>18</v>
      </c>
      <c r="L245" s="16">
        <f t="shared" si="22"/>
        <v>0</v>
      </c>
    </row>
    <row r="246" ht="20.1" customHeight="1" spans="1:12">
      <c r="A246" s="18" t="s">
        <v>433</v>
      </c>
      <c r="B246" s="18" t="s">
        <v>436</v>
      </c>
      <c r="C246" s="21" t="s">
        <v>240</v>
      </c>
      <c r="D246" s="21" t="s">
        <v>208</v>
      </c>
      <c r="E246" s="12">
        <v>2120803</v>
      </c>
      <c r="F246" s="12" t="str">
        <f>IF(ISNA(VLOOKUP(E246,'[1]20科目库'!$A:$B,2,0)),"",VLOOKUP(E246,'[1]20科目库'!$A:$B,2,0))</f>
        <v>国有土地使用权出让收入安排的支出-城市建设支出</v>
      </c>
      <c r="G246" s="16"/>
      <c r="H246" s="16">
        <v>2000</v>
      </c>
      <c r="I246" s="16"/>
      <c r="J246" s="16">
        <v>1000</v>
      </c>
      <c r="K246" s="16">
        <f t="shared" si="17"/>
        <v>0</v>
      </c>
      <c r="L246" s="16">
        <f t="shared" si="22"/>
        <v>3000</v>
      </c>
    </row>
    <row r="247" ht="20.1" customHeight="1" spans="1:12">
      <c r="A247" s="18" t="s">
        <v>433</v>
      </c>
      <c r="B247" s="18" t="s">
        <v>437</v>
      </c>
      <c r="C247" s="21" t="s">
        <v>240</v>
      </c>
      <c r="D247" s="21" t="s">
        <v>208</v>
      </c>
      <c r="E247" s="12">
        <v>2120803</v>
      </c>
      <c r="F247" s="12" t="str">
        <f>IF(ISNA(VLOOKUP(E247,'[1]20科目库'!$A:$B,2,0)),"",VLOOKUP(E247,'[1]20科目库'!$A:$B,2,0))</f>
        <v>国有土地使用权出让收入安排的支出-城市建设支出</v>
      </c>
      <c r="G247" s="16"/>
      <c r="H247" s="16"/>
      <c r="I247" s="16"/>
      <c r="J247" s="16">
        <v>2500</v>
      </c>
      <c r="K247" s="16">
        <f t="shared" si="17"/>
        <v>0</v>
      </c>
      <c r="L247" s="16">
        <f t="shared" si="22"/>
        <v>2500</v>
      </c>
    </row>
    <row r="248" ht="20.1" customHeight="1" spans="1:13">
      <c r="A248" s="18" t="s">
        <v>433</v>
      </c>
      <c r="B248" s="23" t="s">
        <v>438</v>
      </c>
      <c r="C248" s="23" t="s">
        <v>207</v>
      </c>
      <c r="D248" s="23" t="s">
        <v>208</v>
      </c>
      <c r="E248" s="12">
        <v>2120199</v>
      </c>
      <c r="F248" s="12" t="str">
        <f>IF(ISNA(VLOOKUP(E248,'[1]20科目库'!$A:$B,2,0)),"",VLOOKUP(E248,'[1]20科目库'!$A:$B,2,0))</f>
        <v>城乡社区管理事务-其他城乡社区管理事务支出</v>
      </c>
      <c r="G248" s="14"/>
      <c r="H248" s="16"/>
      <c r="I248" s="16">
        <v>430</v>
      </c>
      <c r="J248" s="16">
        <v>863.5</v>
      </c>
      <c r="K248" s="16">
        <f>G248+J248+I248</f>
        <v>1293.5</v>
      </c>
      <c r="L248" s="16">
        <f>H248</f>
        <v>0</v>
      </c>
      <c r="M248" s="1">
        <f>1500-430</f>
        <v>1070</v>
      </c>
    </row>
    <row r="249" ht="20.1" customHeight="1" spans="1:12">
      <c r="A249" s="18" t="s">
        <v>433</v>
      </c>
      <c r="B249" s="23" t="s">
        <v>223</v>
      </c>
      <c r="C249" s="23" t="s">
        <v>207</v>
      </c>
      <c r="D249" s="23" t="s">
        <v>212</v>
      </c>
      <c r="E249" s="12">
        <v>2120899</v>
      </c>
      <c r="F249" s="12" t="str">
        <f>IF(ISNA(VLOOKUP(E249,'[1]20科目库'!$A:$B,2,0)),"",VLOOKUP(E249,'[1]20科目库'!$A:$B,2,0))</f>
        <v>国有土地使用权出让收入安排的支出-其他国有土地使用权出让收入安排的支出</v>
      </c>
      <c r="G249" s="14"/>
      <c r="H249" s="16"/>
      <c r="I249" s="16"/>
      <c r="J249" s="16">
        <v>437</v>
      </c>
      <c r="K249" s="16">
        <f t="shared" si="17"/>
        <v>0</v>
      </c>
      <c r="L249" s="16">
        <f>H249+J249</f>
        <v>437</v>
      </c>
    </row>
    <row r="250" ht="20.1" customHeight="1" spans="1:13">
      <c r="A250" s="15" t="s">
        <v>433</v>
      </c>
      <c r="B250" s="15" t="s">
        <v>439</v>
      </c>
      <c r="C250" s="23" t="s">
        <v>207</v>
      </c>
      <c r="D250" s="15" t="s">
        <v>208</v>
      </c>
      <c r="E250" s="12">
        <v>2120899</v>
      </c>
      <c r="F250" s="12" t="str">
        <f>IF(ISNA(VLOOKUP(E250,'[1]20科目库'!$A:$B,2,0)),"",VLOOKUP(E250,'[1]20科目库'!$A:$B,2,0))</f>
        <v>国有土地使用权出让收入安排的支出-其他国有土地使用权出让收入安排的支出</v>
      </c>
      <c r="G250" s="16"/>
      <c r="H250" s="16"/>
      <c r="I250" s="16"/>
      <c r="J250" s="16">
        <v>300</v>
      </c>
      <c r="K250" s="16">
        <f t="shared" si="17"/>
        <v>0</v>
      </c>
      <c r="L250" s="16">
        <f>H250+J250</f>
        <v>300</v>
      </c>
      <c r="M250" s="1">
        <f>1050-750</f>
        <v>300</v>
      </c>
    </row>
    <row r="251" ht="20.1" customHeight="1" spans="1:12">
      <c r="A251" s="15" t="s">
        <v>433</v>
      </c>
      <c r="B251" s="15" t="s">
        <v>440</v>
      </c>
      <c r="C251" s="23" t="s">
        <v>207</v>
      </c>
      <c r="D251" s="15" t="s">
        <v>208</v>
      </c>
      <c r="E251" s="12">
        <v>2120899</v>
      </c>
      <c r="F251" s="12" t="str">
        <f>IF(ISNA(VLOOKUP(E251,'[1]20科目库'!$A:$B,2,0)),"",VLOOKUP(E251,'[1]20科目库'!$A:$B,2,0))</f>
        <v>国有土地使用权出让收入安排的支出-其他国有土地使用权出让收入安排的支出</v>
      </c>
      <c r="G251" s="16"/>
      <c r="H251" s="16"/>
      <c r="I251" s="16">
        <v>65.6728</v>
      </c>
      <c r="J251" s="16"/>
      <c r="K251" s="16">
        <v>0</v>
      </c>
      <c r="L251" s="16">
        <f>I251</f>
        <v>65.6728</v>
      </c>
    </row>
    <row r="252" ht="20.1" customHeight="1" spans="1:12">
      <c r="A252" s="18" t="s">
        <v>441</v>
      </c>
      <c r="B252" s="11" t="s">
        <v>215</v>
      </c>
      <c r="C252" s="23" t="s">
        <v>207</v>
      </c>
      <c r="D252" s="11" t="s">
        <v>212</v>
      </c>
      <c r="E252" s="12">
        <v>2120101</v>
      </c>
      <c r="F252" s="12" t="str">
        <f>IF(ISNA(VLOOKUP(E252,'[1]20科目库'!$A:$B,2,0)),"",VLOOKUP(E252,'[1]20科目库'!$A:$B,2,0))</f>
        <v>城乡社区管理事务-行政运行</v>
      </c>
      <c r="G252" s="14">
        <v>25.5</v>
      </c>
      <c r="H252" s="16"/>
      <c r="I252" s="16"/>
      <c r="J252" s="16"/>
      <c r="K252" s="16">
        <f t="shared" si="17"/>
        <v>25.5</v>
      </c>
      <c r="L252" s="16">
        <f>H252+J252</f>
        <v>0</v>
      </c>
    </row>
    <row r="253" ht="20.1" customHeight="1" spans="1:12">
      <c r="A253" s="18" t="s">
        <v>441</v>
      </c>
      <c r="B253" s="11" t="s">
        <v>435</v>
      </c>
      <c r="C253" s="23" t="s">
        <v>207</v>
      </c>
      <c r="D253" s="11" t="s">
        <v>212</v>
      </c>
      <c r="E253" s="12">
        <v>2129901</v>
      </c>
      <c r="F253" s="12" t="str">
        <f>IF(ISNA(VLOOKUP(E253,'[1]20科目库'!$A:$B,2,0)),"",VLOOKUP(E253,'[1]20科目库'!$A:$B,2,0))</f>
        <v>其他城乡社区支出-其他城乡社区支出</v>
      </c>
      <c r="G253" s="14">
        <v>10</v>
      </c>
      <c r="H253" s="16"/>
      <c r="I253" s="16"/>
      <c r="J253" s="16"/>
      <c r="K253" s="16">
        <f t="shared" si="17"/>
        <v>10</v>
      </c>
      <c r="L253" s="16">
        <f>H253+J253</f>
        <v>0</v>
      </c>
    </row>
    <row r="254" ht="20.1" customHeight="1" spans="1:12">
      <c r="A254" s="18" t="s">
        <v>441</v>
      </c>
      <c r="B254" s="11" t="s">
        <v>442</v>
      </c>
      <c r="C254" s="23" t="s">
        <v>207</v>
      </c>
      <c r="D254" s="11" t="s">
        <v>208</v>
      </c>
      <c r="E254" s="12">
        <v>2120899</v>
      </c>
      <c r="F254" s="12" t="str">
        <f>IF(ISNA(VLOOKUP(E254,'[1]20科目库'!$A:$B,2,0)),"",VLOOKUP(E254,'[1]20科目库'!$A:$B,2,0))</f>
        <v>国有土地使用权出让收入安排的支出-其他国有土地使用权出让收入安排的支出</v>
      </c>
      <c r="G254" s="14"/>
      <c r="H254" s="16"/>
      <c r="I254" s="16">
        <v>24</v>
      </c>
      <c r="J254" s="16"/>
      <c r="K254" s="16">
        <v>0</v>
      </c>
      <c r="L254" s="16">
        <f>I254</f>
        <v>24</v>
      </c>
    </row>
    <row r="255" ht="20.1" customHeight="1" spans="1:12">
      <c r="A255" s="18" t="s">
        <v>443</v>
      </c>
      <c r="B255" s="11" t="s">
        <v>215</v>
      </c>
      <c r="C255" s="23" t="s">
        <v>207</v>
      </c>
      <c r="D255" s="11" t="s">
        <v>212</v>
      </c>
      <c r="E255" s="12">
        <v>2120101</v>
      </c>
      <c r="F255" s="12" t="str">
        <f>IF(ISNA(VLOOKUP(E255,'[1]20科目库'!$A:$B,2,0)),"",VLOOKUP(E255,'[1]20科目库'!$A:$B,2,0))</f>
        <v>城乡社区管理事务-行政运行</v>
      </c>
      <c r="G255" s="14">
        <v>20.5</v>
      </c>
      <c r="H255" s="16"/>
      <c r="I255" s="16"/>
      <c r="J255" s="16"/>
      <c r="K255" s="16">
        <f t="shared" si="17"/>
        <v>20.5</v>
      </c>
      <c r="L255" s="16">
        <f>H255+J255</f>
        <v>0</v>
      </c>
    </row>
    <row r="256" ht="20.1" customHeight="1" spans="1:12">
      <c r="A256" s="18" t="s">
        <v>443</v>
      </c>
      <c r="B256" s="11" t="s">
        <v>435</v>
      </c>
      <c r="C256" s="23" t="s">
        <v>207</v>
      </c>
      <c r="D256" s="11" t="s">
        <v>212</v>
      </c>
      <c r="E256" s="12">
        <v>2129901</v>
      </c>
      <c r="F256" s="12" t="str">
        <f>IF(ISNA(VLOOKUP(E256,'[1]20科目库'!$A:$B,2,0)),"",VLOOKUP(E256,'[1]20科目库'!$A:$B,2,0))</f>
        <v>其他城乡社区支出-其他城乡社区支出</v>
      </c>
      <c r="G256" s="14">
        <v>10</v>
      </c>
      <c r="H256" s="16"/>
      <c r="I256" s="16"/>
      <c r="J256" s="16"/>
      <c r="K256" s="16">
        <f t="shared" si="17"/>
        <v>10</v>
      </c>
      <c r="L256" s="16">
        <f>H256+J256</f>
        <v>0</v>
      </c>
    </row>
    <row r="257" ht="20.1" customHeight="1" spans="1:12">
      <c r="A257" s="18" t="s">
        <v>443</v>
      </c>
      <c r="B257" s="11" t="s">
        <v>442</v>
      </c>
      <c r="C257" s="23" t="s">
        <v>207</v>
      </c>
      <c r="D257" s="11" t="s">
        <v>208</v>
      </c>
      <c r="E257" s="12">
        <v>2120899</v>
      </c>
      <c r="F257" s="12" t="str">
        <f>IF(ISNA(VLOOKUP(E257,'[1]20科目库'!$A:$B,2,0)),"",VLOOKUP(E257,'[1]20科目库'!$A:$B,2,0))</f>
        <v>国有土地使用权出让收入安排的支出-其他国有土地使用权出让收入安排的支出</v>
      </c>
      <c r="G257" s="14"/>
      <c r="H257" s="16"/>
      <c r="I257" s="16">
        <v>9</v>
      </c>
      <c r="J257" s="16"/>
      <c r="K257" s="16">
        <v>0</v>
      </c>
      <c r="L257" s="16">
        <f>I257</f>
        <v>9</v>
      </c>
    </row>
    <row r="258" ht="20.1" customHeight="1" spans="1:12">
      <c r="A258" s="18" t="s">
        <v>444</v>
      </c>
      <c r="B258" s="11" t="s">
        <v>215</v>
      </c>
      <c r="C258" s="23" t="s">
        <v>207</v>
      </c>
      <c r="D258" s="11" t="s">
        <v>212</v>
      </c>
      <c r="E258" s="12">
        <v>2120101</v>
      </c>
      <c r="F258" s="12" t="str">
        <f>IF(ISNA(VLOOKUP(E258,'[1]20科目库'!$A:$B,2,0)),"",VLOOKUP(E258,'[1]20科目库'!$A:$B,2,0))</f>
        <v>城乡社区管理事务-行政运行</v>
      </c>
      <c r="G258" s="14">
        <v>20.5</v>
      </c>
      <c r="H258" s="16"/>
      <c r="I258" s="16"/>
      <c r="J258" s="16"/>
      <c r="K258" s="16">
        <f t="shared" si="17"/>
        <v>20.5</v>
      </c>
      <c r="L258" s="16">
        <f>H258+J258</f>
        <v>0</v>
      </c>
    </row>
    <row r="259" ht="20.1" customHeight="1" spans="1:12">
      <c r="A259" s="18" t="s">
        <v>444</v>
      </c>
      <c r="B259" s="11" t="s">
        <v>435</v>
      </c>
      <c r="C259" s="23" t="s">
        <v>207</v>
      </c>
      <c r="D259" s="11" t="s">
        <v>212</v>
      </c>
      <c r="E259" s="12">
        <v>2129901</v>
      </c>
      <c r="F259" s="12" t="str">
        <f>IF(ISNA(VLOOKUP(E259,'[1]20科目库'!$A:$B,2,0)),"",VLOOKUP(E259,'[1]20科目库'!$A:$B,2,0))</f>
        <v>其他城乡社区支出-其他城乡社区支出</v>
      </c>
      <c r="G259" s="14">
        <v>10</v>
      </c>
      <c r="H259" s="16"/>
      <c r="I259" s="16"/>
      <c r="J259" s="16"/>
      <c r="K259" s="16">
        <f t="shared" si="17"/>
        <v>10</v>
      </c>
      <c r="L259" s="16">
        <f>H259+J259</f>
        <v>0</v>
      </c>
    </row>
    <row r="260" ht="20.1" customHeight="1" spans="1:12">
      <c r="A260" s="18" t="s">
        <v>444</v>
      </c>
      <c r="B260" s="11" t="s">
        <v>442</v>
      </c>
      <c r="C260" s="23" t="s">
        <v>207</v>
      </c>
      <c r="D260" s="11" t="s">
        <v>208</v>
      </c>
      <c r="E260" s="12">
        <v>2120899</v>
      </c>
      <c r="F260" s="12" t="str">
        <f>IF(ISNA(VLOOKUP(E260,'[1]20科目库'!$A:$B,2,0)),"",VLOOKUP(E260,'[1]20科目库'!$A:$B,2,0))</f>
        <v>国有土地使用权出让收入安排的支出-其他国有土地使用权出让收入安排的支出</v>
      </c>
      <c r="G260" s="14"/>
      <c r="H260" s="16"/>
      <c r="I260" s="16">
        <v>50</v>
      </c>
      <c r="J260" s="16"/>
      <c r="K260" s="16">
        <v>0</v>
      </c>
      <c r="L260" s="16">
        <f>I260</f>
        <v>50</v>
      </c>
    </row>
    <row r="261" ht="20.1" customHeight="1" spans="1:12">
      <c r="A261" s="18" t="s">
        <v>445</v>
      </c>
      <c r="B261" s="11" t="s">
        <v>215</v>
      </c>
      <c r="C261" s="23" t="s">
        <v>207</v>
      </c>
      <c r="D261" s="11" t="s">
        <v>212</v>
      </c>
      <c r="E261" s="12">
        <v>2120101</v>
      </c>
      <c r="F261" s="12" t="str">
        <f>IF(ISNA(VLOOKUP(E261,'[1]20科目库'!$A:$B,2,0)),"",VLOOKUP(E261,'[1]20科目库'!$A:$B,2,0))</f>
        <v>城乡社区管理事务-行政运行</v>
      </c>
      <c r="G261" s="14">
        <v>24</v>
      </c>
      <c r="H261" s="16"/>
      <c r="I261" s="16"/>
      <c r="J261" s="16"/>
      <c r="K261" s="16">
        <f t="shared" si="17"/>
        <v>24</v>
      </c>
      <c r="L261" s="16">
        <f>H261+J261</f>
        <v>0</v>
      </c>
    </row>
    <row r="262" ht="20.1" customHeight="1" spans="1:12">
      <c r="A262" s="18" t="s">
        <v>445</v>
      </c>
      <c r="B262" s="11" t="s">
        <v>435</v>
      </c>
      <c r="C262" s="23" t="s">
        <v>207</v>
      </c>
      <c r="D262" s="11" t="s">
        <v>212</v>
      </c>
      <c r="E262" s="12">
        <v>2129901</v>
      </c>
      <c r="F262" s="12" t="str">
        <f>IF(ISNA(VLOOKUP(E262,'[1]20科目库'!$A:$B,2,0)),"",VLOOKUP(E262,'[1]20科目库'!$A:$B,2,0))</f>
        <v>其他城乡社区支出-其他城乡社区支出</v>
      </c>
      <c r="G262" s="14">
        <v>10</v>
      </c>
      <c r="H262" s="16"/>
      <c r="I262" s="16"/>
      <c r="J262" s="16"/>
      <c r="K262" s="16">
        <f t="shared" si="17"/>
        <v>10</v>
      </c>
      <c r="L262" s="16">
        <f>H262+J262</f>
        <v>0</v>
      </c>
    </row>
    <row r="263" ht="20.1" customHeight="1" spans="1:12">
      <c r="A263" s="18" t="s">
        <v>445</v>
      </c>
      <c r="B263" s="11" t="s">
        <v>442</v>
      </c>
      <c r="C263" s="23" t="s">
        <v>207</v>
      </c>
      <c r="D263" s="11" t="s">
        <v>208</v>
      </c>
      <c r="E263" s="12">
        <v>2120899</v>
      </c>
      <c r="F263" s="12" t="str">
        <f>IF(ISNA(VLOOKUP(E263,'[1]20科目库'!$A:$B,2,0)),"",VLOOKUP(E263,'[1]20科目库'!$A:$B,2,0))</f>
        <v>国有土地使用权出让收入安排的支出-其他国有土地使用权出让收入安排的支出</v>
      </c>
      <c r="G263" s="14"/>
      <c r="H263" s="16"/>
      <c r="I263" s="16">
        <v>84</v>
      </c>
      <c r="J263" s="16"/>
      <c r="K263" s="16">
        <v>0</v>
      </c>
      <c r="L263" s="16">
        <f>I263</f>
        <v>84</v>
      </c>
    </row>
    <row r="264" ht="20.1" customHeight="1" spans="1:12">
      <c r="A264" s="18" t="s">
        <v>446</v>
      </c>
      <c r="B264" s="11" t="s">
        <v>215</v>
      </c>
      <c r="C264" s="23" t="s">
        <v>207</v>
      </c>
      <c r="D264" s="11" t="s">
        <v>212</v>
      </c>
      <c r="E264" s="12">
        <v>2120101</v>
      </c>
      <c r="F264" s="12" t="str">
        <f>IF(ISNA(VLOOKUP(E264,'[1]20科目库'!$A:$B,2,0)),"",VLOOKUP(E264,'[1]20科目库'!$A:$B,2,0))</f>
        <v>城乡社区管理事务-行政运行</v>
      </c>
      <c r="G264" s="14">
        <v>14.5</v>
      </c>
      <c r="H264" s="16"/>
      <c r="I264" s="16"/>
      <c r="J264" s="16"/>
      <c r="K264" s="16">
        <f t="shared" si="17"/>
        <v>14.5</v>
      </c>
      <c r="L264" s="16">
        <f>H264+J264</f>
        <v>0</v>
      </c>
    </row>
    <row r="265" ht="20.1" customHeight="1" spans="1:12">
      <c r="A265" s="18" t="s">
        <v>446</v>
      </c>
      <c r="B265" s="11" t="s">
        <v>435</v>
      </c>
      <c r="C265" s="23" t="s">
        <v>207</v>
      </c>
      <c r="D265" s="11" t="s">
        <v>212</v>
      </c>
      <c r="E265" s="12">
        <v>2129901</v>
      </c>
      <c r="F265" s="12" t="str">
        <f>IF(ISNA(VLOOKUP(E265,'[1]20科目库'!$A:$B,2,0)),"",VLOOKUP(E265,'[1]20科目库'!$A:$B,2,0))</f>
        <v>其他城乡社区支出-其他城乡社区支出</v>
      </c>
      <c r="G265" s="14">
        <v>10</v>
      </c>
      <c r="H265" s="16"/>
      <c r="I265" s="16"/>
      <c r="J265" s="16"/>
      <c r="K265" s="16">
        <f t="shared" si="17"/>
        <v>10</v>
      </c>
      <c r="L265" s="16">
        <f>H265+J265</f>
        <v>0</v>
      </c>
    </row>
    <row r="266" ht="20.1" customHeight="1" spans="1:12">
      <c r="A266" s="18" t="s">
        <v>446</v>
      </c>
      <c r="B266" s="11" t="s">
        <v>442</v>
      </c>
      <c r="C266" s="23" t="s">
        <v>207</v>
      </c>
      <c r="D266" s="11" t="s">
        <v>208</v>
      </c>
      <c r="E266" s="12">
        <v>2120899</v>
      </c>
      <c r="F266" s="12" t="str">
        <f>IF(ISNA(VLOOKUP(E266,'[1]20科目库'!$A:$B,2,0)),"",VLOOKUP(E266,'[1]20科目库'!$A:$B,2,0))</f>
        <v>国有土地使用权出让收入安排的支出-其他国有土地使用权出让收入安排的支出</v>
      </c>
      <c r="G266" s="14"/>
      <c r="H266" s="16"/>
      <c r="I266" s="16">
        <v>59</v>
      </c>
      <c r="J266" s="16"/>
      <c r="K266" s="16">
        <v>0</v>
      </c>
      <c r="L266" s="16">
        <f>I266</f>
        <v>59</v>
      </c>
    </row>
    <row r="267" ht="20.1" customHeight="1" spans="1:12">
      <c r="A267" s="18" t="s">
        <v>447</v>
      </c>
      <c r="B267" s="11" t="s">
        <v>215</v>
      </c>
      <c r="C267" s="23" t="s">
        <v>207</v>
      </c>
      <c r="D267" s="11" t="s">
        <v>212</v>
      </c>
      <c r="E267" s="12">
        <v>2120101</v>
      </c>
      <c r="F267" s="12" t="str">
        <f>IF(ISNA(VLOOKUP(E267,'[1]20科目库'!$A:$B,2,0)),"",VLOOKUP(E267,'[1]20科目库'!$A:$B,2,0))</f>
        <v>城乡社区管理事务-行政运行</v>
      </c>
      <c r="G267" s="14">
        <v>14</v>
      </c>
      <c r="H267" s="16"/>
      <c r="I267" s="16"/>
      <c r="J267" s="16"/>
      <c r="K267" s="16">
        <f t="shared" si="17"/>
        <v>14</v>
      </c>
      <c r="L267" s="16">
        <f>H267+J267</f>
        <v>0</v>
      </c>
    </row>
    <row r="268" ht="20.1" customHeight="1" spans="1:12">
      <c r="A268" s="18" t="s">
        <v>447</v>
      </c>
      <c r="B268" s="11" t="s">
        <v>435</v>
      </c>
      <c r="C268" s="23" t="s">
        <v>207</v>
      </c>
      <c r="D268" s="11" t="s">
        <v>212</v>
      </c>
      <c r="E268" s="12">
        <v>2129901</v>
      </c>
      <c r="F268" s="12" t="str">
        <f>IF(ISNA(VLOOKUP(E268,'[1]20科目库'!$A:$B,2,0)),"",VLOOKUP(E268,'[1]20科目库'!$A:$B,2,0))</f>
        <v>其他城乡社区支出-其他城乡社区支出</v>
      </c>
      <c r="G268" s="14">
        <v>10</v>
      </c>
      <c r="H268" s="16"/>
      <c r="I268" s="16"/>
      <c r="J268" s="16"/>
      <c r="K268" s="16">
        <f t="shared" si="17"/>
        <v>10</v>
      </c>
      <c r="L268" s="16">
        <f>H268+J268</f>
        <v>0</v>
      </c>
    </row>
    <row r="269" ht="20.1" customHeight="1" spans="1:12">
      <c r="A269" s="18" t="s">
        <v>447</v>
      </c>
      <c r="B269" s="11" t="s">
        <v>442</v>
      </c>
      <c r="C269" s="23" t="s">
        <v>207</v>
      </c>
      <c r="D269" s="11" t="s">
        <v>208</v>
      </c>
      <c r="E269" s="12">
        <v>2120899</v>
      </c>
      <c r="F269" s="12" t="str">
        <f>IF(ISNA(VLOOKUP(E269,'[1]20科目库'!$A:$B,2,0)),"",VLOOKUP(E269,'[1]20科目库'!$A:$B,2,0))</f>
        <v>国有土地使用权出让收入安排的支出-其他国有土地使用权出让收入安排的支出</v>
      </c>
      <c r="G269" s="14"/>
      <c r="H269" s="16"/>
      <c r="I269" s="16">
        <v>8</v>
      </c>
      <c r="J269" s="16"/>
      <c r="K269" s="16">
        <v>0</v>
      </c>
      <c r="L269" s="16">
        <f>I269</f>
        <v>8</v>
      </c>
    </row>
    <row r="270" ht="20.1" customHeight="1" spans="1:12">
      <c r="A270" s="18" t="s">
        <v>448</v>
      </c>
      <c r="B270" s="11" t="s">
        <v>215</v>
      </c>
      <c r="C270" s="23" t="s">
        <v>207</v>
      </c>
      <c r="D270" s="11" t="s">
        <v>212</v>
      </c>
      <c r="E270" s="12">
        <v>2120101</v>
      </c>
      <c r="F270" s="12" t="str">
        <f>IF(ISNA(VLOOKUP(E270,'[1]20科目库'!$A:$B,2,0)),"",VLOOKUP(E270,'[1]20科目库'!$A:$B,2,0))</f>
        <v>城乡社区管理事务-行政运行</v>
      </c>
      <c r="G270" s="14">
        <v>27</v>
      </c>
      <c r="H270" s="16"/>
      <c r="I270" s="16"/>
      <c r="J270" s="16"/>
      <c r="K270" s="16">
        <f t="shared" si="17"/>
        <v>27</v>
      </c>
      <c r="L270" s="16">
        <f>H270+J270</f>
        <v>0</v>
      </c>
    </row>
    <row r="271" ht="20.1" customHeight="1" spans="1:12">
      <c r="A271" s="18" t="s">
        <v>448</v>
      </c>
      <c r="B271" s="11" t="s">
        <v>435</v>
      </c>
      <c r="C271" s="23" t="s">
        <v>207</v>
      </c>
      <c r="D271" s="11" t="s">
        <v>212</v>
      </c>
      <c r="E271" s="12">
        <v>2129901</v>
      </c>
      <c r="F271" s="12" t="str">
        <f>IF(ISNA(VLOOKUP(E271,'[1]20科目库'!$A:$B,2,0)),"",VLOOKUP(E271,'[1]20科目库'!$A:$B,2,0))</f>
        <v>其他城乡社区支出-其他城乡社区支出</v>
      </c>
      <c r="G271" s="14">
        <v>10</v>
      </c>
      <c r="H271" s="16"/>
      <c r="I271" s="16"/>
      <c r="J271" s="16"/>
      <c r="K271" s="16">
        <f t="shared" si="17"/>
        <v>10</v>
      </c>
      <c r="L271" s="16">
        <f>H271+J271</f>
        <v>0</v>
      </c>
    </row>
    <row r="272" ht="20.1" customHeight="1" spans="1:12">
      <c r="A272" s="18" t="s">
        <v>448</v>
      </c>
      <c r="B272" s="11" t="s">
        <v>442</v>
      </c>
      <c r="C272" s="23" t="s">
        <v>207</v>
      </c>
      <c r="D272" s="11" t="s">
        <v>208</v>
      </c>
      <c r="E272" s="12">
        <v>2120899</v>
      </c>
      <c r="F272" s="12" t="str">
        <f>IF(ISNA(VLOOKUP(E272,'[1]20科目库'!$A:$B,2,0)),"",VLOOKUP(E272,'[1]20科目库'!$A:$B,2,0))</f>
        <v>国有土地使用权出让收入安排的支出-其他国有土地使用权出让收入安排的支出</v>
      </c>
      <c r="G272" s="14"/>
      <c r="H272" s="16"/>
      <c r="I272" s="16">
        <v>53</v>
      </c>
      <c r="J272" s="16"/>
      <c r="K272" s="16">
        <v>0</v>
      </c>
      <c r="L272" s="16">
        <f>I272</f>
        <v>53</v>
      </c>
    </row>
    <row r="273" ht="20.1" customHeight="1" spans="1:12">
      <c r="A273" s="18" t="s">
        <v>449</v>
      </c>
      <c r="B273" s="11" t="s">
        <v>215</v>
      </c>
      <c r="C273" s="23" t="s">
        <v>207</v>
      </c>
      <c r="D273" s="11" t="s">
        <v>212</v>
      </c>
      <c r="E273" s="12">
        <v>2120101</v>
      </c>
      <c r="F273" s="12" t="str">
        <f>IF(ISNA(VLOOKUP(E273,'[1]20科目库'!$A:$B,2,0)),"",VLOOKUP(E273,'[1]20科目库'!$A:$B,2,0))</f>
        <v>城乡社区管理事务-行政运行</v>
      </c>
      <c r="G273" s="14">
        <v>13.5</v>
      </c>
      <c r="H273" s="16"/>
      <c r="I273" s="16"/>
      <c r="J273" s="16"/>
      <c r="K273" s="16">
        <f t="shared" si="17"/>
        <v>13.5</v>
      </c>
      <c r="L273" s="16">
        <f>H273+J273</f>
        <v>0</v>
      </c>
    </row>
    <row r="274" ht="20.1" customHeight="1" spans="1:12">
      <c r="A274" s="18" t="s">
        <v>449</v>
      </c>
      <c r="B274" s="11" t="s">
        <v>435</v>
      </c>
      <c r="C274" s="23" t="s">
        <v>207</v>
      </c>
      <c r="D274" s="11" t="s">
        <v>212</v>
      </c>
      <c r="E274" s="12">
        <v>2129901</v>
      </c>
      <c r="F274" s="12" t="str">
        <f>IF(ISNA(VLOOKUP(E274,'[1]20科目库'!$A:$B,2,0)),"",VLOOKUP(E274,'[1]20科目库'!$A:$B,2,0))</f>
        <v>其他城乡社区支出-其他城乡社区支出</v>
      </c>
      <c r="G274" s="14">
        <v>10</v>
      </c>
      <c r="H274" s="16"/>
      <c r="I274" s="16"/>
      <c r="J274" s="16"/>
      <c r="K274" s="16">
        <f t="shared" si="17"/>
        <v>10</v>
      </c>
      <c r="L274" s="16">
        <f>H274+J274</f>
        <v>0</v>
      </c>
    </row>
    <row r="275" ht="20.1" customHeight="1" spans="1:12">
      <c r="A275" s="18" t="s">
        <v>449</v>
      </c>
      <c r="B275" s="11" t="s">
        <v>442</v>
      </c>
      <c r="C275" s="23" t="s">
        <v>207</v>
      </c>
      <c r="D275" s="11" t="s">
        <v>208</v>
      </c>
      <c r="E275" s="12">
        <v>2120899</v>
      </c>
      <c r="F275" s="12" t="str">
        <f>IF(ISNA(VLOOKUP(E275,'[1]20科目库'!$A:$B,2,0)),"",VLOOKUP(E275,'[1]20科目库'!$A:$B,2,0))</f>
        <v>国有土地使用权出让收入安排的支出-其他国有土地使用权出让收入安排的支出</v>
      </c>
      <c r="G275" s="14"/>
      <c r="H275" s="16"/>
      <c r="I275" s="16">
        <v>55</v>
      </c>
      <c r="J275" s="16"/>
      <c r="K275" s="16">
        <v>0</v>
      </c>
      <c r="L275" s="16">
        <f>I275</f>
        <v>55</v>
      </c>
    </row>
    <row r="276" ht="20.1" customHeight="1" spans="1:12">
      <c r="A276" s="18" t="s">
        <v>450</v>
      </c>
      <c r="B276" s="11" t="s">
        <v>215</v>
      </c>
      <c r="C276" s="23" t="s">
        <v>207</v>
      </c>
      <c r="D276" s="11" t="s">
        <v>212</v>
      </c>
      <c r="E276" s="12">
        <v>2120101</v>
      </c>
      <c r="F276" s="12" t="str">
        <f>IF(ISNA(VLOOKUP(E276,'[1]20科目库'!$A:$B,2,0)),"",VLOOKUP(E276,'[1]20科目库'!$A:$B,2,0))</f>
        <v>城乡社区管理事务-行政运行</v>
      </c>
      <c r="G276" s="14">
        <v>14</v>
      </c>
      <c r="H276" s="16"/>
      <c r="I276" s="16"/>
      <c r="J276" s="16"/>
      <c r="K276" s="16">
        <f t="shared" si="17"/>
        <v>14</v>
      </c>
      <c r="L276" s="16">
        <f>H276+J276</f>
        <v>0</v>
      </c>
    </row>
    <row r="277" ht="20.1" customHeight="1" spans="1:12">
      <c r="A277" s="18" t="s">
        <v>450</v>
      </c>
      <c r="B277" s="11" t="s">
        <v>435</v>
      </c>
      <c r="C277" s="23" t="s">
        <v>207</v>
      </c>
      <c r="D277" s="11" t="s">
        <v>212</v>
      </c>
      <c r="E277" s="12">
        <v>2129901</v>
      </c>
      <c r="F277" s="12" t="str">
        <f>IF(ISNA(VLOOKUP(E277,'[1]20科目库'!$A:$B,2,0)),"",VLOOKUP(E277,'[1]20科目库'!$A:$B,2,0))</f>
        <v>其他城乡社区支出-其他城乡社区支出</v>
      </c>
      <c r="G277" s="14">
        <v>10</v>
      </c>
      <c r="H277" s="16"/>
      <c r="I277" s="16"/>
      <c r="J277" s="16"/>
      <c r="K277" s="16">
        <f t="shared" si="17"/>
        <v>10</v>
      </c>
      <c r="L277" s="16">
        <f>H277+J277</f>
        <v>0</v>
      </c>
    </row>
    <row r="278" ht="20.1" customHeight="1" spans="1:12">
      <c r="A278" s="18" t="s">
        <v>450</v>
      </c>
      <c r="B278" s="11" t="s">
        <v>442</v>
      </c>
      <c r="C278" s="23" t="s">
        <v>207</v>
      </c>
      <c r="D278" s="11" t="s">
        <v>208</v>
      </c>
      <c r="E278" s="12">
        <v>2120899</v>
      </c>
      <c r="F278" s="12" t="str">
        <f>IF(ISNA(VLOOKUP(E278,'[1]20科目库'!$A:$B,2,0)),"",VLOOKUP(E278,'[1]20科目库'!$A:$B,2,0))</f>
        <v>国有土地使用权出让收入安排的支出-其他国有土地使用权出让收入安排的支出</v>
      </c>
      <c r="G278" s="14"/>
      <c r="H278" s="16"/>
      <c r="I278" s="16">
        <v>24</v>
      </c>
      <c r="J278" s="16"/>
      <c r="K278" s="16">
        <v>0</v>
      </c>
      <c r="L278" s="16">
        <f>I278</f>
        <v>24</v>
      </c>
    </row>
    <row r="279" ht="20.1" customHeight="1" spans="1:12">
      <c r="A279" s="18" t="s">
        <v>451</v>
      </c>
      <c r="B279" s="24" t="s">
        <v>452</v>
      </c>
      <c r="C279" s="23" t="s">
        <v>207</v>
      </c>
      <c r="D279" s="24" t="s">
        <v>212</v>
      </c>
      <c r="E279" s="12">
        <v>2010199</v>
      </c>
      <c r="F279" s="12" t="str">
        <f>IF(ISNA(VLOOKUP(E279,'[1]20科目库'!$A:$B,2,0)),"",VLOOKUP(E279,'[1]20科目库'!$A:$B,2,0))</f>
        <v>人大事务-其他人大事务支出</v>
      </c>
      <c r="G279" s="16">
        <v>165</v>
      </c>
      <c r="H279" s="16"/>
      <c r="I279" s="16"/>
      <c r="J279" s="16"/>
      <c r="K279" s="16">
        <f t="shared" si="17"/>
        <v>165</v>
      </c>
      <c r="L279" s="16">
        <f>H279+J279</f>
        <v>0</v>
      </c>
    </row>
    <row r="280" ht="20.1" customHeight="1" spans="1:12">
      <c r="A280" s="18" t="s">
        <v>451</v>
      </c>
      <c r="B280" s="24" t="s">
        <v>453</v>
      </c>
      <c r="C280" s="23" t="s">
        <v>207</v>
      </c>
      <c r="D280" s="24" t="s">
        <v>212</v>
      </c>
      <c r="E280" s="12">
        <v>2010104</v>
      </c>
      <c r="F280" s="12" t="str">
        <f>IF(ISNA(VLOOKUP(E280,'[1]20科目库'!$A:$B,2,0)),"",VLOOKUP(E280,'[1]20科目库'!$A:$B,2,0))</f>
        <v>人大事务-人大会议</v>
      </c>
      <c r="G280" s="16">
        <v>100</v>
      </c>
      <c r="H280" s="16"/>
      <c r="I280" s="16"/>
      <c r="J280" s="16"/>
      <c r="K280" s="16">
        <f t="shared" si="17"/>
        <v>100</v>
      </c>
      <c r="L280" s="16">
        <f>H280+J280</f>
        <v>0</v>
      </c>
    </row>
    <row r="281" ht="20.1" customHeight="1" spans="1:12">
      <c r="A281" s="18" t="s">
        <v>451</v>
      </c>
      <c r="B281" s="24" t="s">
        <v>454</v>
      </c>
      <c r="C281" s="23" t="s">
        <v>207</v>
      </c>
      <c r="D281" s="24" t="s">
        <v>212</v>
      </c>
      <c r="E281" s="12">
        <v>2010108</v>
      </c>
      <c r="F281" s="12" t="str">
        <f>IF(ISNA(VLOOKUP(E281,'[1]20科目库'!$A:$B,2,0)),"",VLOOKUP(E281,'[1]20科目库'!$A:$B,2,0))</f>
        <v>人大事务-代表工作</v>
      </c>
      <c r="G281" s="16">
        <v>19</v>
      </c>
      <c r="H281" s="16"/>
      <c r="I281" s="16"/>
      <c r="J281" s="16"/>
      <c r="K281" s="16">
        <f t="shared" si="17"/>
        <v>19</v>
      </c>
      <c r="L281" s="16">
        <f>H281+J281</f>
        <v>0</v>
      </c>
    </row>
    <row r="282" ht="20.1" customHeight="1" spans="1:12">
      <c r="A282" s="18" t="s">
        <v>451</v>
      </c>
      <c r="B282" s="24" t="s">
        <v>455</v>
      </c>
      <c r="C282" s="23" t="s">
        <v>207</v>
      </c>
      <c r="D282" s="24" t="s">
        <v>212</v>
      </c>
      <c r="E282" s="12">
        <v>2010107</v>
      </c>
      <c r="F282" s="12" t="str">
        <f>IF(ISNA(VLOOKUP(E282,'[1]20科目库'!$A:$B,2,0)),"",VLOOKUP(E282,'[1]20科目库'!$A:$B,2,0))</f>
        <v>人大事务-人大代表履职能力提升</v>
      </c>
      <c r="G282" s="16">
        <v>30</v>
      </c>
      <c r="H282" s="16"/>
      <c r="I282" s="16"/>
      <c r="J282" s="16"/>
      <c r="K282" s="16">
        <f t="shared" si="17"/>
        <v>30</v>
      </c>
      <c r="L282" s="16">
        <f>H282+J282</f>
        <v>0</v>
      </c>
    </row>
    <row r="283" ht="20.1" customHeight="1" spans="1:12">
      <c r="A283" s="18" t="s">
        <v>451</v>
      </c>
      <c r="B283" s="24" t="s">
        <v>215</v>
      </c>
      <c r="C283" s="23" t="s">
        <v>207</v>
      </c>
      <c r="D283" s="24" t="s">
        <v>212</v>
      </c>
      <c r="E283" s="12">
        <v>2010101</v>
      </c>
      <c r="F283" s="12" t="str">
        <f>IF(ISNA(VLOOKUP(E283,'[1]20科目库'!$A:$B,2,0)),"",VLOOKUP(E283,'[1]20科目库'!$A:$B,2,0))</f>
        <v>人大事务-行政运行</v>
      </c>
      <c r="G283" s="16">
        <v>16</v>
      </c>
      <c r="H283" s="16"/>
      <c r="I283" s="16"/>
      <c r="J283" s="16">
        <v>10</v>
      </c>
      <c r="K283" s="16">
        <f>G283+J283</f>
        <v>26</v>
      </c>
      <c r="L283" s="16">
        <f>H283</f>
        <v>0</v>
      </c>
    </row>
    <row r="284" ht="20.1" customHeight="1" spans="1:12">
      <c r="A284" s="18" t="s">
        <v>451</v>
      </c>
      <c r="B284" s="24" t="s">
        <v>456</v>
      </c>
      <c r="C284" s="23" t="s">
        <v>207</v>
      </c>
      <c r="D284" s="24" t="s">
        <v>212</v>
      </c>
      <c r="E284" s="12">
        <v>2010199</v>
      </c>
      <c r="F284" s="12" t="str">
        <f>IF(ISNA(VLOOKUP(E284,'[1]20科目库'!$A:$B,2,0)),"",VLOOKUP(E284,'[1]20科目库'!$A:$B,2,0))</f>
        <v>人大事务-其他人大事务支出</v>
      </c>
      <c r="G284" s="16">
        <v>15</v>
      </c>
      <c r="H284" s="16"/>
      <c r="I284" s="16"/>
      <c r="J284" s="16"/>
      <c r="K284" s="16">
        <f t="shared" si="17"/>
        <v>15</v>
      </c>
      <c r="L284" s="16">
        <f>H284+J284</f>
        <v>0</v>
      </c>
    </row>
    <row r="285" ht="20.1" customHeight="1" spans="1:12">
      <c r="A285" s="18" t="s">
        <v>451</v>
      </c>
      <c r="B285" s="24" t="s">
        <v>457</v>
      </c>
      <c r="C285" s="23" t="s">
        <v>207</v>
      </c>
      <c r="D285" s="24" t="s">
        <v>212</v>
      </c>
      <c r="E285" s="12">
        <v>2120899</v>
      </c>
      <c r="F285" s="12" t="str">
        <f>IF(ISNA(VLOOKUP(E285,'[1]20科目库'!$A:$B,2,0)),"",VLOOKUP(E285,'[1]20科目库'!$A:$B,2,0))</f>
        <v>国有土地使用权出让收入安排的支出-其他国有土地使用权出让收入安排的支出</v>
      </c>
      <c r="G285" s="16"/>
      <c r="H285" s="16"/>
      <c r="I285" s="16"/>
      <c r="J285" s="16">
        <v>12</v>
      </c>
      <c r="K285" s="16">
        <f t="shared" ref="K285:K386" si="23">G285</f>
        <v>0</v>
      </c>
      <c r="L285" s="16">
        <f>H285+J285</f>
        <v>12</v>
      </c>
    </row>
    <row r="286" ht="20.1" customHeight="1" spans="1:12">
      <c r="A286" s="18" t="s">
        <v>451</v>
      </c>
      <c r="B286" s="24" t="s">
        <v>458</v>
      </c>
      <c r="C286" s="23" t="s">
        <v>207</v>
      </c>
      <c r="D286" s="24" t="s">
        <v>212</v>
      </c>
      <c r="E286" s="12">
        <v>2120899</v>
      </c>
      <c r="F286" s="12" t="str">
        <f>IF(ISNA(VLOOKUP(E286,'[1]20科目库'!$A:$B,2,0)),"",VLOOKUP(E286,'[1]20科目库'!$A:$B,2,0))</f>
        <v>国有土地使用权出让收入安排的支出-其他国有土地使用权出让收入安排的支出</v>
      </c>
      <c r="G286" s="16"/>
      <c r="H286" s="16"/>
      <c r="I286" s="16"/>
      <c r="J286" s="16">
        <v>20</v>
      </c>
      <c r="K286" s="16">
        <f t="shared" si="23"/>
        <v>0</v>
      </c>
      <c r="L286" s="16">
        <f>H286+J286</f>
        <v>20</v>
      </c>
    </row>
    <row r="287" ht="20.1" customHeight="1" spans="1:12">
      <c r="A287" s="25" t="s">
        <v>451</v>
      </c>
      <c r="B287" s="24" t="s">
        <v>459</v>
      </c>
      <c r="C287" s="23" t="s">
        <v>207</v>
      </c>
      <c r="D287" s="24" t="s">
        <v>212</v>
      </c>
      <c r="E287" s="12">
        <v>2120899</v>
      </c>
      <c r="F287" s="12" t="str">
        <f>IF(ISNA(VLOOKUP(E287,'[1]20科目库'!$A:$B,2,0)),"",VLOOKUP(E287,'[1]20科目库'!$A:$B,2,0))</f>
        <v>国有土地使用权出让收入安排的支出-其他国有土地使用权出让收入安排的支出</v>
      </c>
      <c r="G287" s="16"/>
      <c r="H287" s="16"/>
      <c r="I287" s="16"/>
      <c r="J287" s="16">
        <v>200</v>
      </c>
      <c r="K287" s="16">
        <f t="shared" si="23"/>
        <v>0</v>
      </c>
      <c r="L287" s="16">
        <f>H287+J287</f>
        <v>200</v>
      </c>
    </row>
    <row r="288" ht="20.1" customHeight="1" spans="1:12">
      <c r="A288" s="25" t="s">
        <v>460</v>
      </c>
      <c r="B288" s="24" t="s">
        <v>215</v>
      </c>
      <c r="C288" s="23" t="s">
        <v>207</v>
      </c>
      <c r="D288" s="24" t="s">
        <v>212</v>
      </c>
      <c r="E288" s="12">
        <v>2010201</v>
      </c>
      <c r="F288" s="12" t="str">
        <f>IF(ISNA(VLOOKUP(E288,'[1]20科目库'!$A:$B,2,0)),"",VLOOKUP(E288,'[1]20科目库'!$A:$B,2,0))</f>
        <v>政协事务-行政运行</v>
      </c>
      <c r="G288" s="16">
        <v>14</v>
      </c>
      <c r="H288" s="16"/>
      <c r="I288" s="16"/>
      <c r="J288" s="16">
        <v>8</v>
      </c>
      <c r="K288" s="16">
        <f>G288+J288</f>
        <v>22</v>
      </c>
      <c r="L288" s="16">
        <f>H288</f>
        <v>0</v>
      </c>
    </row>
    <row r="289" ht="20.1" customHeight="1" spans="1:12">
      <c r="A289" s="25" t="s">
        <v>460</v>
      </c>
      <c r="B289" s="24" t="s">
        <v>461</v>
      </c>
      <c r="C289" s="23" t="s">
        <v>207</v>
      </c>
      <c r="D289" s="24" t="s">
        <v>212</v>
      </c>
      <c r="E289" s="12">
        <v>2010299</v>
      </c>
      <c r="F289" s="12" t="str">
        <f>IF(ISNA(VLOOKUP(E289,'[1]20科目库'!$A:$B,2,0)),"",VLOOKUP(E289,'[1]20科目库'!$A:$B,2,0))</f>
        <v>政协事务-其他政协事务支出</v>
      </c>
      <c r="G289" s="16">
        <v>15</v>
      </c>
      <c r="H289" s="16"/>
      <c r="I289" s="16"/>
      <c r="J289" s="16"/>
      <c r="K289" s="16">
        <f t="shared" si="23"/>
        <v>15</v>
      </c>
      <c r="L289" s="16">
        <f>H289+J289</f>
        <v>0</v>
      </c>
    </row>
    <row r="290" ht="20.1" customHeight="1" spans="1:12">
      <c r="A290" s="25" t="s">
        <v>460</v>
      </c>
      <c r="B290" s="24" t="s">
        <v>462</v>
      </c>
      <c r="C290" s="23" t="s">
        <v>207</v>
      </c>
      <c r="D290" s="24" t="s">
        <v>212</v>
      </c>
      <c r="E290" s="12">
        <v>2010205</v>
      </c>
      <c r="F290" s="12" t="str">
        <f>IF(ISNA(VLOOKUP(E290,'[1]20科目库'!$A:$B,2,0)),"",VLOOKUP(E290,'[1]20科目库'!$A:$B,2,0))</f>
        <v>政协事务-委员视察</v>
      </c>
      <c r="G290" s="16">
        <v>18.5</v>
      </c>
      <c r="H290" s="16"/>
      <c r="I290" s="16"/>
      <c r="J290" s="16"/>
      <c r="K290" s="16">
        <f t="shared" si="23"/>
        <v>18.5</v>
      </c>
      <c r="L290" s="16">
        <f>H290+J290</f>
        <v>0</v>
      </c>
    </row>
    <row r="291" ht="20.1" customHeight="1" spans="1:12">
      <c r="A291" s="25" t="s">
        <v>460</v>
      </c>
      <c r="B291" s="23" t="s">
        <v>463</v>
      </c>
      <c r="C291" s="23" t="s">
        <v>207</v>
      </c>
      <c r="D291" s="23" t="s">
        <v>212</v>
      </c>
      <c r="E291" s="12">
        <v>2010204</v>
      </c>
      <c r="F291" s="12" t="str">
        <f>IF(ISNA(VLOOKUP(E291,'[1]20科目库'!$A:$B,2,0)),"",VLOOKUP(E291,'[1]20科目库'!$A:$B,2,0))</f>
        <v>政协事务-政协会议</v>
      </c>
      <c r="G291" s="16">
        <v>95</v>
      </c>
      <c r="H291" s="16"/>
      <c r="I291" s="16"/>
      <c r="J291" s="16"/>
      <c r="K291" s="16">
        <f t="shared" si="23"/>
        <v>95</v>
      </c>
      <c r="L291" s="16">
        <f>H291+J291</f>
        <v>0</v>
      </c>
    </row>
    <row r="292" ht="20.1" customHeight="1" spans="1:12">
      <c r="A292" s="25" t="s">
        <v>460</v>
      </c>
      <c r="B292" s="23" t="s">
        <v>464</v>
      </c>
      <c r="C292" s="23" t="s">
        <v>207</v>
      </c>
      <c r="D292" s="23" t="s">
        <v>212</v>
      </c>
      <c r="E292" s="12">
        <v>2010299</v>
      </c>
      <c r="F292" s="12" t="str">
        <f>IF(ISNA(VLOOKUP(E292,'[1]20科目库'!$A:$B,2,0)),"",VLOOKUP(E292,'[1]20科目库'!$A:$B,2,0))</f>
        <v>政协事务-其他政协事务支出</v>
      </c>
      <c r="G292" s="16">
        <v>30</v>
      </c>
      <c r="H292" s="16"/>
      <c r="I292" s="16"/>
      <c r="J292" s="16"/>
      <c r="K292" s="16">
        <f t="shared" si="23"/>
        <v>30</v>
      </c>
      <c r="L292" s="16">
        <f>H292+J292</f>
        <v>0</v>
      </c>
    </row>
    <row r="293" ht="39" customHeight="1" spans="1:12">
      <c r="A293" s="25" t="s">
        <v>460</v>
      </c>
      <c r="B293" s="23" t="s">
        <v>465</v>
      </c>
      <c r="C293" s="23" t="s">
        <v>207</v>
      </c>
      <c r="D293" s="23" t="s">
        <v>212</v>
      </c>
      <c r="E293" s="12">
        <v>2010206</v>
      </c>
      <c r="F293" s="12" t="str">
        <f>IF(ISNA(VLOOKUP(E293,'[1]20科目库'!$A:$B,2,0)),"",VLOOKUP(E293,'[1]20科目库'!$A:$B,2,0))</f>
        <v>政协事务-参政议政</v>
      </c>
      <c r="G293" s="16"/>
      <c r="H293" s="16"/>
      <c r="I293" s="16"/>
      <c r="J293" s="16">
        <v>40</v>
      </c>
      <c r="K293" s="16">
        <f>G293+J293</f>
        <v>40</v>
      </c>
      <c r="L293" s="16">
        <f>H293</f>
        <v>0</v>
      </c>
    </row>
    <row r="294" ht="20.1" customHeight="1" spans="1:12">
      <c r="A294" s="25" t="s">
        <v>460</v>
      </c>
      <c r="B294" s="23" t="s">
        <v>466</v>
      </c>
      <c r="C294" s="23" t="s">
        <v>207</v>
      </c>
      <c r="D294" s="23" t="s">
        <v>212</v>
      </c>
      <c r="E294" s="12">
        <v>2120899</v>
      </c>
      <c r="F294" s="12" t="str">
        <f>IF(ISNA(VLOOKUP(E294,'[1]20科目库'!$A:$B,2,0)),"",VLOOKUP(E294,'[1]20科目库'!$A:$B,2,0))</f>
        <v>国有土地使用权出让收入安排的支出-其他国有土地使用权出让收入安排的支出</v>
      </c>
      <c r="G294" s="16"/>
      <c r="H294" s="16"/>
      <c r="I294" s="16"/>
      <c r="J294" s="16">
        <v>50</v>
      </c>
      <c r="K294" s="16">
        <f t="shared" si="23"/>
        <v>0</v>
      </c>
      <c r="L294" s="16">
        <f t="shared" ref="L294:L300" si="24">H294+J294</f>
        <v>50</v>
      </c>
    </row>
    <row r="295" ht="20.1" customHeight="1" spans="1:12">
      <c r="A295" s="25" t="s">
        <v>460</v>
      </c>
      <c r="B295" s="23" t="s">
        <v>467</v>
      </c>
      <c r="C295" s="23" t="s">
        <v>207</v>
      </c>
      <c r="D295" s="23" t="s">
        <v>212</v>
      </c>
      <c r="E295" s="12">
        <v>2120899</v>
      </c>
      <c r="F295" s="12" t="str">
        <f>IF(ISNA(VLOOKUP(E295,'[1]20科目库'!$A:$B,2,0)),"",VLOOKUP(E295,'[1]20科目库'!$A:$B,2,0))</f>
        <v>国有土地使用权出让收入安排的支出-其他国有土地使用权出让收入安排的支出</v>
      </c>
      <c r="G295" s="16"/>
      <c r="H295" s="16"/>
      <c r="I295" s="16"/>
      <c r="J295" s="16">
        <v>10</v>
      </c>
      <c r="K295" s="16">
        <f t="shared" si="23"/>
        <v>0</v>
      </c>
      <c r="L295" s="16">
        <f t="shared" si="24"/>
        <v>10</v>
      </c>
    </row>
    <row r="296" ht="20.1" customHeight="1" spans="1:12">
      <c r="A296" s="25" t="s">
        <v>460</v>
      </c>
      <c r="B296" s="23" t="s">
        <v>468</v>
      </c>
      <c r="C296" s="23" t="s">
        <v>207</v>
      </c>
      <c r="D296" s="23" t="s">
        <v>212</v>
      </c>
      <c r="E296" s="12">
        <v>2120899</v>
      </c>
      <c r="F296" s="12" t="str">
        <f>IF(ISNA(VLOOKUP(E296,'[1]20科目库'!$A:$B,2,0)),"",VLOOKUP(E296,'[1]20科目库'!$A:$B,2,0))</f>
        <v>国有土地使用权出让收入安排的支出-其他国有土地使用权出让收入安排的支出</v>
      </c>
      <c r="G296" s="16"/>
      <c r="H296" s="16"/>
      <c r="I296" s="16"/>
      <c r="J296" s="16">
        <v>4</v>
      </c>
      <c r="K296" s="16">
        <f t="shared" si="23"/>
        <v>0</v>
      </c>
      <c r="L296" s="16">
        <f t="shared" si="24"/>
        <v>4</v>
      </c>
    </row>
    <row r="297" ht="20.1" customHeight="1" spans="1:12">
      <c r="A297" s="25" t="s">
        <v>460</v>
      </c>
      <c r="B297" s="23" t="s">
        <v>469</v>
      </c>
      <c r="C297" s="23" t="s">
        <v>207</v>
      </c>
      <c r="D297" s="23" t="s">
        <v>212</v>
      </c>
      <c r="E297" s="12">
        <v>2120899</v>
      </c>
      <c r="F297" s="12" t="str">
        <f>IF(ISNA(VLOOKUP(E297,'[1]20科目库'!$A:$B,2,0)),"",VLOOKUP(E297,'[1]20科目库'!$A:$B,2,0))</f>
        <v>国有土地使用权出让收入安排的支出-其他国有土地使用权出让收入安排的支出</v>
      </c>
      <c r="G297" s="16"/>
      <c r="H297" s="16"/>
      <c r="I297" s="16"/>
      <c r="J297" s="16">
        <v>10</v>
      </c>
      <c r="K297" s="16">
        <f t="shared" si="23"/>
        <v>0</v>
      </c>
      <c r="L297" s="16">
        <f t="shared" si="24"/>
        <v>10</v>
      </c>
    </row>
    <row r="298" ht="20.1" customHeight="1" spans="1:12">
      <c r="A298" s="25" t="s">
        <v>470</v>
      </c>
      <c r="B298" s="26" t="s">
        <v>471</v>
      </c>
      <c r="C298" s="23" t="s">
        <v>207</v>
      </c>
      <c r="D298" s="26" t="s">
        <v>212</v>
      </c>
      <c r="E298" s="12">
        <v>2011104</v>
      </c>
      <c r="F298" s="12" t="str">
        <f>IF(ISNA(VLOOKUP(E298,'[1]20科目库'!$A:$B,2,0)),"",VLOOKUP(E298,'[1]20科目库'!$A:$B,2,0))</f>
        <v>纪检监察事务-大案要案查处</v>
      </c>
      <c r="G298" s="16">
        <v>260</v>
      </c>
      <c r="H298" s="16"/>
      <c r="I298" s="16"/>
      <c r="J298" s="16"/>
      <c r="K298" s="16">
        <f t="shared" si="23"/>
        <v>260</v>
      </c>
      <c r="L298" s="16">
        <f t="shared" si="24"/>
        <v>0</v>
      </c>
    </row>
    <row r="299" ht="20.1" customHeight="1" spans="1:12">
      <c r="A299" s="25" t="s">
        <v>470</v>
      </c>
      <c r="B299" s="26" t="s">
        <v>472</v>
      </c>
      <c r="C299" s="23" t="s">
        <v>207</v>
      </c>
      <c r="D299" s="26" t="s">
        <v>212</v>
      </c>
      <c r="E299" s="12">
        <v>2011104</v>
      </c>
      <c r="F299" s="12" t="str">
        <f>IF(ISNA(VLOOKUP(E299,'[1]20科目库'!$A:$B,2,0)),"",VLOOKUP(E299,'[1]20科目库'!$A:$B,2,0))</f>
        <v>纪检监察事务-大案要案查处</v>
      </c>
      <c r="G299" s="16">
        <v>90</v>
      </c>
      <c r="H299" s="16"/>
      <c r="I299" s="16"/>
      <c r="J299" s="16"/>
      <c r="K299" s="16">
        <f t="shared" si="23"/>
        <v>90</v>
      </c>
      <c r="L299" s="16">
        <f t="shared" si="24"/>
        <v>0</v>
      </c>
    </row>
    <row r="300" ht="20.1" customHeight="1" spans="1:12">
      <c r="A300" s="25" t="s">
        <v>470</v>
      </c>
      <c r="B300" s="26" t="s">
        <v>215</v>
      </c>
      <c r="C300" s="23" t="s">
        <v>207</v>
      </c>
      <c r="D300" s="26" t="s">
        <v>212</v>
      </c>
      <c r="E300" s="12">
        <v>2011199</v>
      </c>
      <c r="F300" s="12" t="str">
        <f>IF(ISNA(VLOOKUP(E300,'[1]20科目库'!$A:$B,2,0)),"",VLOOKUP(E300,'[1]20科目库'!$A:$B,2,0))</f>
        <v>纪检监察事务-其他纪检监察事务支出</v>
      </c>
      <c r="G300" s="16">
        <v>50</v>
      </c>
      <c r="H300" s="16"/>
      <c r="I300" s="16"/>
      <c r="J300" s="16"/>
      <c r="K300" s="16">
        <f t="shared" si="23"/>
        <v>50</v>
      </c>
      <c r="L300" s="16">
        <f t="shared" si="24"/>
        <v>0</v>
      </c>
    </row>
    <row r="301" ht="20.1" customHeight="1" spans="1:13">
      <c r="A301" s="25" t="s">
        <v>470</v>
      </c>
      <c r="B301" s="26" t="s">
        <v>473</v>
      </c>
      <c r="C301" s="23" t="s">
        <v>207</v>
      </c>
      <c r="D301" s="26" t="s">
        <v>212</v>
      </c>
      <c r="E301" s="12">
        <v>2120899</v>
      </c>
      <c r="F301" s="12" t="str">
        <f>IF(ISNA(VLOOKUP(E301,'[1]20科目库'!$A:$B,2,0)),"",VLOOKUP(E301,'[1]20科目库'!$A:$B,2,0))</f>
        <v>国有土地使用权出让收入安排的支出-其他国有土地使用权出让收入安排的支出</v>
      </c>
      <c r="G301" s="16"/>
      <c r="H301" s="16"/>
      <c r="I301" s="16">
        <v>40</v>
      </c>
      <c r="J301" s="16">
        <v>57</v>
      </c>
      <c r="K301" s="16">
        <f t="shared" si="23"/>
        <v>0</v>
      </c>
      <c r="L301" s="16">
        <f>H301+J301+I301</f>
        <v>97</v>
      </c>
      <c r="M301" s="1">
        <f>97-40</f>
        <v>57</v>
      </c>
    </row>
    <row r="302" ht="20.1" customHeight="1" spans="1:12">
      <c r="A302" s="27" t="s">
        <v>470</v>
      </c>
      <c r="B302" s="26" t="s">
        <v>474</v>
      </c>
      <c r="C302" s="23" t="s">
        <v>207</v>
      </c>
      <c r="D302" s="26" t="s">
        <v>212</v>
      </c>
      <c r="E302" s="12">
        <v>2120899</v>
      </c>
      <c r="F302" s="12" t="str">
        <f>IF(ISNA(VLOOKUP(E302,'[1]20科目库'!$A:$B,2,0)),"",VLOOKUP(E302,'[1]20科目库'!$A:$B,2,0))</f>
        <v>国有土地使用权出让收入安排的支出-其他国有土地使用权出让收入安排的支出</v>
      </c>
      <c r="G302" s="16"/>
      <c r="H302" s="16"/>
      <c r="I302" s="16"/>
      <c r="J302" s="16">
        <v>150</v>
      </c>
      <c r="K302" s="16">
        <f t="shared" si="23"/>
        <v>0</v>
      </c>
      <c r="L302" s="16">
        <f>H302+J302</f>
        <v>150</v>
      </c>
    </row>
    <row r="303" ht="20.1" customHeight="1" spans="1:12">
      <c r="A303" s="27" t="s">
        <v>470</v>
      </c>
      <c r="B303" s="26" t="s">
        <v>475</v>
      </c>
      <c r="C303" s="23" t="s">
        <v>207</v>
      </c>
      <c r="D303" s="26" t="s">
        <v>212</v>
      </c>
      <c r="E303" s="12">
        <v>2120899</v>
      </c>
      <c r="F303" s="12" t="str">
        <f>IF(ISNA(VLOOKUP(E303,'[1]20科目库'!$A:$B,2,0)),"",VLOOKUP(E303,'[1]20科目库'!$A:$B,2,0))</f>
        <v>国有土地使用权出让收入安排的支出-其他国有土地使用权出让收入安排的支出</v>
      </c>
      <c r="G303" s="16"/>
      <c r="H303" s="16"/>
      <c r="I303" s="16"/>
      <c r="J303" s="16">
        <v>280</v>
      </c>
      <c r="K303" s="16">
        <f t="shared" si="23"/>
        <v>0</v>
      </c>
      <c r="L303" s="16">
        <f>H303+J303</f>
        <v>280</v>
      </c>
    </row>
    <row r="304" ht="20.1" customHeight="1" spans="1:12">
      <c r="A304" s="27" t="s">
        <v>476</v>
      </c>
      <c r="B304" s="24" t="s">
        <v>477</v>
      </c>
      <c r="C304" s="23" t="s">
        <v>207</v>
      </c>
      <c r="D304" s="24" t="s">
        <v>212</v>
      </c>
      <c r="E304" s="12">
        <v>2010804</v>
      </c>
      <c r="F304" s="12" t="str">
        <f>IF(ISNA(VLOOKUP(E304,'[1]20科目库'!$A:$B,2,0)),"",VLOOKUP(E304,'[1]20科目库'!$A:$B,2,0))</f>
        <v>审计事务-审计业务</v>
      </c>
      <c r="G304" s="16">
        <v>25</v>
      </c>
      <c r="H304" s="16"/>
      <c r="I304" s="16"/>
      <c r="J304" s="16"/>
      <c r="K304" s="16">
        <f t="shared" si="23"/>
        <v>25</v>
      </c>
      <c r="L304" s="16">
        <f>H304+J304</f>
        <v>0</v>
      </c>
    </row>
    <row r="305" ht="20.1" customHeight="1" spans="1:12">
      <c r="A305" s="27" t="s">
        <v>476</v>
      </c>
      <c r="B305" s="23" t="s">
        <v>478</v>
      </c>
      <c r="C305" s="23" t="s">
        <v>207</v>
      </c>
      <c r="D305" s="23" t="s">
        <v>212</v>
      </c>
      <c r="E305" s="12">
        <v>2012604</v>
      </c>
      <c r="F305" s="12" t="str">
        <f>IF(ISNA(VLOOKUP(E305,'[1]20科目库'!$A:$B,2,0)),"",VLOOKUP(E305,'[1]20科目库'!$A:$B,2,0))</f>
        <v>档案事务-档案馆</v>
      </c>
      <c r="G305" s="16">
        <v>175</v>
      </c>
      <c r="H305" s="16"/>
      <c r="I305" s="16"/>
      <c r="J305" s="16">
        <v>35</v>
      </c>
      <c r="K305" s="16">
        <f>G305+J305</f>
        <v>210</v>
      </c>
      <c r="L305" s="16">
        <f>H305</f>
        <v>0</v>
      </c>
    </row>
    <row r="306" ht="20.1" customHeight="1" spans="1:12">
      <c r="A306" s="27" t="s">
        <v>476</v>
      </c>
      <c r="B306" s="23" t="s">
        <v>479</v>
      </c>
      <c r="C306" s="23" t="s">
        <v>207</v>
      </c>
      <c r="D306" s="23" t="s">
        <v>212</v>
      </c>
      <c r="E306" s="12">
        <v>2010305</v>
      </c>
      <c r="F306" s="12" t="str">
        <f>IF(ISNA(VLOOKUP(E306,'[1]20科目库'!$A:$B,2,0)),"",VLOOKUP(E306,'[1]20科目库'!$A:$B,2,0))</f>
        <v>政府办公厅（室）及相关机构事务-专项业务活动</v>
      </c>
      <c r="G306" s="16">
        <v>200</v>
      </c>
      <c r="H306" s="16"/>
      <c r="I306" s="16"/>
      <c r="J306" s="16"/>
      <c r="K306" s="16">
        <f t="shared" si="23"/>
        <v>200</v>
      </c>
      <c r="L306" s="16">
        <f>H306+J306</f>
        <v>0</v>
      </c>
    </row>
    <row r="307" ht="20.1" customHeight="1" spans="1:12">
      <c r="A307" s="27" t="s">
        <v>476</v>
      </c>
      <c r="B307" s="23" t="s">
        <v>480</v>
      </c>
      <c r="C307" s="23" t="s">
        <v>207</v>
      </c>
      <c r="D307" s="23" t="s">
        <v>212</v>
      </c>
      <c r="E307" s="12">
        <v>2010301</v>
      </c>
      <c r="F307" s="12" t="str">
        <f>IF(ISNA(VLOOKUP(E307,'[1]20科目库'!$A:$B,2,0)),"",VLOOKUP(E307,'[1]20科目库'!$A:$B,2,0))</f>
        <v>政府办公厅（室）及相关机构事务-行政运行</v>
      </c>
      <c r="G307" s="16">
        <v>200</v>
      </c>
      <c r="H307" s="16"/>
      <c r="I307" s="16"/>
      <c r="J307" s="16"/>
      <c r="K307" s="16">
        <f t="shared" si="23"/>
        <v>200</v>
      </c>
      <c r="L307" s="16">
        <f>H307+J307</f>
        <v>0</v>
      </c>
    </row>
    <row r="308" ht="20.1" customHeight="1" spans="1:12">
      <c r="A308" s="27" t="s">
        <v>476</v>
      </c>
      <c r="B308" s="26" t="s">
        <v>481</v>
      </c>
      <c r="C308" s="23" t="s">
        <v>207</v>
      </c>
      <c r="D308" s="26" t="s">
        <v>212</v>
      </c>
      <c r="E308" s="12">
        <v>2010301</v>
      </c>
      <c r="F308" s="12" t="str">
        <f>IF(ISNA(VLOOKUP(E308,'[1]20科目库'!$A:$B,2,0)),"",VLOOKUP(E308,'[1]20科目库'!$A:$B,2,0))</f>
        <v>政府办公厅（室）及相关机构事务-行政运行</v>
      </c>
      <c r="G308" s="16">
        <v>1000</v>
      </c>
      <c r="H308" s="16"/>
      <c r="I308" s="16"/>
      <c r="J308" s="16">
        <v>260</v>
      </c>
      <c r="K308" s="16">
        <f>G308+J308</f>
        <v>1260</v>
      </c>
      <c r="L308" s="16">
        <f>H308</f>
        <v>0</v>
      </c>
    </row>
    <row r="309" ht="20.1" customHeight="1" spans="1:12">
      <c r="A309" s="27" t="s">
        <v>476</v>
      </c>
      <c r="B309" s="26" t="s">
        <v>482</v>
      </c>
      <c r="C309" s="23" t="s">
        <v>207</v>
      </c>
      <c r="D309" s="26" t="s">
        <v>212</v>
      </c>
      <c r="E309" s="12">
        <v>2013105</v>
      </c>
      <c r="F309" s="12" t="str">
        <f>IF(ISNA(VLOOKUP(E309,'[1]20科目库'!$A:$B,2,0)),"",VLOOKUP(E309,'[1]20科目库'!$A:$B,2,0))</f>
        <v>党委办公厅（室）及相关机构事务-专项业务</v>
      </c>
      <c r="G309" s="16">
        <v>88</v>
      </c>
      <c r="H309" s="16"/>
      <c r="I309" s="16"/>
      <c r="J309" s="16">
        <v>20</v>
      </c>
      <c r="K309" s="16">
        <f>G309+J309</f>
        <v>108</v>
      </c>
      <c r="L309" s="16">
        <f>H309</f>
        <v>0</v>
      </c>
    </row>
    <row r="310" ht="20.1" customHeight="1" spans="1:12">
      <c r="A310" s="27" t="s">
        <v>476</v>
      </c>
      <c r="B310" s="26" t="s">
        <v>483</v>
      </c>
      <c r="C310" s="23" t="s">
        <v>207</v>
      </c>
      <c r="D310" s="26" t="s">
        <v>212</v>
      </c>
      <c r="E310" s="12">
        <v>2010399</v>
      </c>
      <c r="F310" s="12" t="str">
        <f>IF(ISNA(VLOOKUP(E310,'[1]20科目库'!$A:$B,2,0)),"",VLOOKUP(E310,'[1]20科目库'!$A:$B,2,0))</f>
        <v>政府办公厅（室）及相关机构事务-其他政府办公厅（室）及相关机构事务支出</v>
      </c>
      <c r="G310" s="16">
        <v>130</v>
      </c>
      <c r="H310" s="16"/>
      <c r="I310" s="16"/>
      <c r="J310" s="16"/>
      <c r="K310" s="16">
        <f t="shared" si="23"/>
        <v>130</v>
      </c>
      <c r="L310" s="16">
        <f>H310+J310</f>
        <v>0</v>
      </c>
    </row>
    <row r="311" ht="20.1" customHeight="1" spans="1:12">
      <c r="A311" s="27" t="s">
        <v>476</v>
      </c>
      <c r="B311" s="26" t="s">
        <v>484</v>
      </c>
      <c r="C311" s="23" t="s">
        <v>207</v>
      </c>
      <c r="D311" s="26" t="s">
        <v>212</v>
      </c>
      <c r="E311" s="12">
        <v>2040905</v>
      </c>
      <c r="F311" s="12" t="str">
        <f>IF(ISNA(VLOOKUP(E311,'[1]20科目库'!$A:$B,2,0)),"",VLOOKUP(E311,'[1]20科目库'!$A:$B,2,0))</f>
        <v>国家保密-保密管理</v>
      </c>
      <c r="G311" s="16">
        <v>400</v>
      </c>
      <c r="H311" s="16"/>
      <c r="I311" s="16"/>
      <c r="J311" s="16"/>
      <c r="K311" s="16">
        <f t="shared" si="23"/>
        <v>400</v>
      </c>
      <c r="L311" s="16">
        <f>H311+J311</f>
        <v>0</v>
      </c>
    </row>
    <row r="312" ht="20.1" customHeight="1" spans="1:12">
      <c r="A312" s="27" t="s">
        <v>476</v>
      </c>
      <c r="B312" s="26" t="s">
        <v>485</v>
      </c>
      <c r="C312" s="23" t="s">
        <v>207</v>
      </c>
      <c r="D312" s="26" t="s">
        <v>212</v>
      </c>
      <c r="E312" s="12">
        <v>2120899</v>
      </c>
      <c r="F312" s="12" t="str">
        <f>IF(ISNA(VLOOKUP(E312,'[1]20科目库'!$A:$B,2,0)),"",VLOOKUP(E312,'[1]20科目库'!$A:$B,2,0))</f>
        <v>国有土地使用权出让收入安排的支出-其他国有土地使用权出让收入安排的支出</v>
      </c>
      <c r="G312" s="16"/>
      <c r="H312" s="16"/>
      <c r="I312" s="16"/>
      <c r="J312" s="16">
        <v>14</v>
      </c>
      <c r="K312" s="16">
        <f t="shared" si="23"/>
        <v>0</v>
      </c>
      <c r="L312" s="16">
        <f>H312+J312</f>
        <v>14</v>
      </c>
    </row>
    <row r="313" ht="20.1" customHeight="1" spans="1:12">
      <c r="A313" s="10" t="s">
        <v>476</v>
      </c>
      <c r="B313" s="26" t="s">
        <v>486</v>
      </c>
      <c r="C313" s="23" t="s">
        <v>207</v>
      </c>
      <c r="D313" s="26" t="s">
        <v>212</v>
      </c>
      <c r="E313" s="12">
        <v>2120899</v>
      </c>
      <c r="F313" s="12" t="str">
        <f>IF(ISNA(VLOOKUP(E313,'[1]20科目库'!$A:$B,2,0)),"",VLOOKUP(E313,'[1]20科目库'!$A:$B,2,0))</f>
        <v>国有土地使用权出让收入安排的支出-其他国有土地使用权出让收入安排的支出</v>
      </c>
      <c r="G313" s="16"/>
      <c r="H313" s="16"/>
      <c r="I313" s="16"/>
      <c r="J313" s="16">
        <v>416</v>
      </c>
      <c r="K313" s="16">
        <f t="shared" si="23"/>
        <v>0</v>
      </c>
      <c r="L313" s="16">
        <f>H313+J313</f>
        <v>416</v>
      </c>
    </row>
    <row r="314" ht="18.95" customHeight="1" spans="1:12">
      <c r="A314" s="27" t="s">
        <v>476</v>
      </c>
      <c r="B314" s="24" t="s">
        <v>487</v>
      </c>
      <c r="C314" s="11" t="s">
        <v>207</v>
      </c>
      <c r="D314" s="24" t="s">
        <v>212</v>
      </c>
      <c r="E314" s="12">
        <v>2010308</v>
      </c>
      <c r="F314" s="12" t="str">
        <f>IF(ISNA(VLOOKUP(E314,'[1]20科目库'!$A:$B,2,0)),"",VLOOKUP(E314,'[1]20科目库'!$A:$B,2,0))</f>
        <v>政府办公厅（室）及相关机构事务-信访事务</v>
      </c>
      <c r="G314" s="16">
        <v>300</v>
      </c>
      <c r="H314" s="16"/>
      <c r="I314" s="16"/>
      <c r="J314" s="16">
        <v>-260</v>
      </c>
      <c r="K314" s="16">
        <f>G314+J314</f>
        <v>40</v>
      </c>
      <c r="L314" s="16">
        <f>H314</f>
        <v>0</v>
      </c>
    </row>
    <row r="315" ht="20.1" customHeight="1" spans="1:12">
      <c r="A315" s="10" t="s">
        <v>488</v>
      </c>
      <c r="B315" s="26" t="s">
        <v>215</v>
      </c>
      <c r="C315" s="23" t="s">
        <v>207</v>
      </c>
      <c r="D315" s="26" t="s">
        <v>212</v>
      </c>
      <c r="E315" s="12">
        <v>2013201</v>
      </c>
      <c r="F315" s="12" t="str">
        <f>IF(ISNA(VLOOKUP(E315,'[1]20科目库'!$A:$B,2,0)),"",VLOOKUP(E315,'[1]20科目库'!$A:$B,2,0))</f>
        <v>组织事务-行政运行</v>
      </c>
      <c r="G315" s="16">
        <v>33</v>
      </c>
      <c r="H315" s="16"/>
      <c r="I315" s="16"/>
      <c r="J315" s="16"/>
      <c r="K315" s="16">
        <f t="shared" si="23"/>
        <v>33</v>
      </c>
      <c r="L315" s="16">
        <f>H315+J315</f>
        <v>0</v>
      </c>
    </row>
    <row r="316" ht="20.1" customHeight="1" spans="1:12">
      <c r="A316" s="10" t="s">
        <v>488</v>
      </c>
      <c r="B316" s="26" t="s">
        <v>489</v>
      </c>
      <c r="C316" s="23" t="s">
        <v>207</v>
      </c>
      <c r="D316" s="26" t="s">
        <v>212</v>
      </c>
      <c r="E316" s="12">
        <v>2013299</v>
      </c>
      <c r="F316" s="12" t="str">
        <f>IF(ISNA(VLOOKUP(E316,'[1]20科目库'!$A:$B,2,0)),"",VLOOKUP(E316,'[1]20科目库'!$A:$B,2,0))</f>
        <v>组织事务-其他组织事务支出</v>
      </c>
      <c r="G316" s="16">
        <v>27</v>
      </c>
      <c r="H316" s="16"/>
      <c r="I316" s="16"/>
      <c r="J316" s="16">
        <v>3</v>
      </c>
      <c r="K316" s="16">
        <f>G316+J316</f>
        <v>30</v>
      </c>
      <c r="L316" s="16">
        <f>H316</f>
        <v>0</v>
      </c>
    </row>
    <row r="317" ht="20.1" customHeight="1" spans="1:12">
      <c r="A317" s="10" t="s">
        <v>488</v>
      </c>
      <c r="B317" s="26" t="s">
        <v>490</v>
      </c>
      <c r="C317" s="23" t="s">
        <v>207</v>
      </c>
      <c r="D317" s="26" t="s">
        <v>212</v>
      </c>
      <c r="E317" s="12">
        <v>2013299</v>
      </c>
      <c r="F317" s="12" t="str">
        <f>IF(ISNA(VLOOKUP(E317,'[1]20科目库'!$A:$B,2,0)),"",VLOOKUP(E317,'[1]20科目库'!$A:$B,2,0))</f>
        <v>组织事务-其他组织事务支出</v>
      </c>
      <c r="G317" s="16">
        <v>2</v>
      </c>
      <c r="H317" s="16"/>
      <c r="I317" s="16"/>
      <c r="J317" s="16"/>
      <c r="K317" s="16">
        <f t="shared" si="23"/>
        <v>2</v>
      </c>
      <c r="L317" s="16">
        <f>H317+J317</f>
        <v>0</v>
      </c>
    </row>
    <row r="318" ht="20.1" customHeight="1" spans="1:12">
      <c r="A318" s="10" t="s">
        <v>488</v>
      </c>
      <c r="B318" s="23" t="s">
        <v>491</v>
      </c>
      <c r="C318" s="23" t="s">
        <v>207</v>
      </c>
      <c r="D318" s="23" t="s">
        <v>212</v>
      </c>
      <c r="E318" s="12">
        <v>2013299</v>
      </c>
      <c r="F318" s="12" t="str">
        <f>IF(ISNA(VLOOKUP(E318,'[1]20科目库'!$A:$B,2,0)),"",VLOOKUP(E318,'[1]20科目库'!$A:$B,2,0))</f>
        <v>组织事务-其他组织事务支出</v>
      </c>
      <c r="G318" s="16">
        <v>70</v>
      </c>
      <c r="H318" s="16"/>
      <c r="I318" s="16"/>
      <c r="J318" s="16"/>
      <c r="K318" s="16">
        <f t="shared" si="23"/>
        <v>70</v>
      </c>
      <c r="L318" s="16">
        <f>H318+J318</f>
        <v>0</v>
      </c>
    </row>
    <row r="319" ht="20.1" customHeight="1" spans="1:12">
      <c r="A319" s="10" t="s">
        <v>488</v>
      </c>
      <c r="B319" s="23" t="s">
        <v>492</v>
      </c>
      <c r="C319" s="23" t="s">
        <v>207</v>
      </c>
      <c r="D319" s="23" t="s">
        <v>212</v>
      </c>
      <c r="E319" s="12">
        <v>2013299</v>
      </c>
      <c r="F319" s="12" t="str">
        <f>IF(ISNA(VLOOKUP(E319,'[1]20科目库'!$A:$B,2,0)),"",VLOOKUP(E319,'[1]20科目库'!$A:$B,2,0))</f>
        <v>组织事务-其他组织事务支出</v>
      </c>
      <c r="G319" s="16">
        <v>30</v>
      </c>
      <c r="H319" s="16"/>
      <c r="I319" s="16"/>
      <c r="J319" s="16">
        <v>30</v>
      </c>
      <c r="K319" s="16">
        <f>G319+J319</f>
        <v>60</v>
      </c>
      <c r="L319" s="16">
        <f>H319</f>
        <v>0</v>
      </c>
    </row>
    <row r="320" ht="20.1" customHeight="1" spans="1:12">
      <c r="A320" s="10" t="s">
        <v>488</v>
      </c>
      <c r="B320" s="23" t="s">
        <v>493</v>
      </c>
      <c r="C320" s="23" t="s">
        <v>207</v>
      </c>
      <c r="D320" s="23" t="s">
        <v>212</v>
      </c>
      <c r="E320" s="12">
        <v>2013299</v>
      </c>
      <c r="F320" s="12" t="str">
        <f>IF(ISNA(VLOOKUP(E320,'[1]20科目库'!$A:$B,2,0)),"",VLOOKUP(E320,'[1]20科目库'!$A:$B,2,0))</f>
        <v>组织事务-其他组织事务支出</v>
      </c>
      <c r="G320" s="16">
        <v>65</v>
      </c>
      <c r="H320" s="16"/>
      <c r="I320" s="16"/>
      <c r="J320" s="16"/>
      <c r="K320" s="16">
        <f t="shared" si="23"/>
        <v>65</v>
      </c>
      <c r="L320" s="16">
        <f>H320+J320</f>
        <v>0</v>
      </c>
    </row>
    <row r="321" ht="20.1" customHeight="1" spans="1:12">
      <c r="A321" s="10" t="s">
        <v>488</v>
      </c>
      <c r="B321" s="23" t="s">
        <v>494</v>
      </c>
      <c r="C321" s="23" t="s">
        <v>207</v>
      </c>
      <c r="D321" s="23" t="s">
        <v>208</v>
      </c>
      <c r="E321" s="12">
        <v>2013299</v>
      </c>
      <c r="F321" s="12" t="str">
        <f>IF(ISNA(VLOOKUP(E321,'[1]20科目库'!$A:$B,2,0)),"",VLOOKUP(E321,'[1]20科目库'!$A:$B,2,0))</f>
        <v>组织事务-其他组织事务支出</v>
      </c>
      <c r="G321" s="16">
        <v>300</v>
      </c>
      <c r="H321" s="16"/>
      <c r="I321" s="16"/>
      <c r="J321" s="16"/>
      <c r="K321" s="16">
        <f t="shared" si="23"/>
        <v>300</v>
      </c>
      <c r="L321" s="16">
        <f>H321+J321</f>
        <v>0</v>
      </c>
    </row>
    <row r="322" ht="20.1" customHeight="1" spans="1:12">
      <c r="A322" s="10" t="s">
        <v>488</v>
      </c>
      <c r="B322" s="23" t="s">
        <v>495</v>
      </c>
      <c r="C322" s="23" t="s">
        <v>207</v>
      </c>
      <c r="D322" s="23" t="s">
        <v>212</v>
      </c>
      <c r="E322" s="12">
        <v>2013299</v>
      </c>
      <c r="F322" s="12" t="str">
        <f>IF(ISNA(VLOOKUP(E322,'[1]20科目库'!$A:$B,2,0)),"",VLOOKUP(E322,'[1]20科目库'!$A:$B,2,0))</f>
        <v>组织事务-其他组织事务支出</v>
      </c>
      <c r="G322" s="16">
        <v>20</v>
      </c>
      <c r="H322" s="16"/>
      <c r="I322" s="16"/>
      <c r="J322" s="16">
        <v>40</v>
      </c>
      <c r="K322" s="16">
        <f>G322+J322</f>
        <v>60</v>
      </c>
      <c r="L322" s="16">
        <f>H322</f>
        <v>0</v>
      </c>
    </row>
    <row r="323" ht="20.1" customHeight="1" spans="1:12">
      <c r="A323" s="10" t="s">
        <v>488</v>
      </c>
      <c r="B323" s="23" t="s">
        <v>496</v>
      </c>
      <c r="C323" s="23" t="s">
        <v>207</v>
      </c>
      <c r="D323" s="23" t="s">
        <v>208</v>
      </c>
      <c r="E323" s="12">
        <v>2013299</v>
      </c>
      <c r="F323" s="12" t="str">
        <f>IF(ISNA(VLOOKUP(E323,'[1]20科目库'!$A:$B,2,0)),"",VLOOKUP(E323,'[1]20科目库'!$A:$B,2,0))</f>
        <v>组织事务-其他组织事务支出</v>
      </c>
      <c r="G323" s="16">
        <v>55</v>
      </c>
      <c r="H323" s="16"/>
      <c r="I323" s="16"/>
      <c r="J323" s="16"/>
      <c r="K323" s="16">
        <f t="shared" si="23"/>
        <v>55</v>
      </c>
      <c r="L323" s="16">
        <f>H323+J323</f>
        <v>0</v>
      </c>
    </row>
    <row r="324" ht="20.1" customHeight="1" spans="1:12">
      <c r="A324" s="10" t="s">
        <v>488</v>
      </c>
      <c r="B324" s="23" t="s">
        <v>497</v>
      </c>
      <c r="C324" s="23" t="s">
        <v>207</v>
      </c>
      <c r="D324" s="23" t="s">
        <v>212</v>
      </c>
      <c r="E324" s="12">
        <v>2013299</v>
      </c>
      <c r="F324" s="12" t="str">
        <f>IF(ISNA(VLOOKUP(E324,'[1]20科目库'!$A:$B,2,0)),"",VLOOKUP(E324,'[1]20科目库'!$A:$B,2,0))</f>
        <v>组织事务-其他组织事务支出</v>
      </c>
      <c r="G324" s="16">
        <v>50</v>
      </c>
      <c r="H324" s="16"/>
      <c r="I324" s="16"/>
      <c r="J324" s="16">
        <v>77</v>
      </c>
      <c r="K324" s="16">
        <f>G324+J324</f>
        <v>127</v>
      </c>
      <c r="L324" s="16">
        <f>H324</f>
        <v>0</v>
      </c>
    </row>
    <row r="325" ht="20.1" customHeight="1" spans="1:12">
      <c r="A325" s="10" t="s">
        <v>488</v>
      </c>
      <c r="B325" s="28" t="s">
        <v>498</v>
      </c>
      <c r="C325" s="23" t="s">
        <v>207</v>
      </c>
      <c r="D325" s="28" t="s">
        <v>208</v>
      </c>
      <c r="E325" s="12">
        <v>2013299</v>
      </c>
      <c r="F325" s="12" t="str">
        <f>IF(ISNA(VLOOKUP(E325,'[1]20科目库'!$A:$B,2,0)),"",VLOOKUP(E325,'[1]20科目库'!$A:$B,2,0))</f>
        <v>组织事务-其他组织事务支出</v>
      </c>
      <c r="G325" s="16">
        <v>2750</v>
      </c>
      <c r="H325" s="16"/>
      <c r="I325" s="16"/>
      <c r="J325" s="16"/>
      <c r="K325" s="16">
        <f t="shared" si="23"/>
        <v>2750</v>
      </c>
      <c r="L325" s="16">
        <f t="shared" ref="L325:L330" si="25">H325+J325</f>
        <v>0</v>
      </c>
    </row>
    <row r="326" ht="20.1" customHeight="1" spans="1:12">
      <c r="A326" s="10" t="s">
        <v>488</v>
      </c>
      <c r="B326" s="23" t="s">
        <v>499</v>
      </c>
      <c r="C326" s="23" t="s">
        <v>207</v>
      </c>
      <c r="D326" s="23" t="s">
        <v>212</v>
      </c>
      <c r="E326" s="12">
        <v>2120899</v>
      </c>
      <c r="F326" s="12" t="str">
        <f>IF(ISNA(VLOOKUP(E326,'[1]20科目库'!$A:$B,2,0)),"",VLOOKUP(E326,'[1]20科目库'!$A:$B,2,0))</f>
        <v>国有土地使用权出让收入安排的支出-其他国有土地使用权出让收入安排的支出</v>
      </c>
      <c r="G326" s="16"/>
      <c r="H326" s="16"/>
      <c r="I326" s="16"/>
      <c r="J326" s="16">
        <v>100</v>
      </c>
      <c r="K326" s="16">
        <f t="shared" si="23"/>
        <v>0</v>
      </c>
      <c r="L326" s="16">
        <f t="shared" si="25"/>
        <v>100</v>
      </c>
    </row>
    <row r="327" ht="20.1" customHeight="1" spans="1:12">
      <c r="A327" s="10" t="s">
        <v>488</v>
      </c>
      <c r="B327" s="23" t="s">
        <v>500</v>
      </c>
      <c r="C327" s="23" t="s">
        <v>207</v>
      </c>
      <c r="D327" s="23" t="s">
        <v>212</v>
      </c>
      <c r="E327" s="12">
        <v>2120899</v>
      </c>
      <c r="F327" s="12" t="str">
        <f>IF(ISNA(VLOOKUP(E327,'[1]20科目库'!$A:$B,2,0)),"",VLOOKUP(E327,'[1]20科目库'!$A:$B,2,0))</f>
        <v>国有土地使用权出让收入安排的支出-其他国有土地使用权出让收入安排的支出</v>
      </c>
      <c r="G327" s="16"/>
      <c r="H327" s="16"/>
      <c r="I327" s="16"/>
      <c r="J327" s="16">
        <v>25</v>
      </c>
      <c r="K327" s="16">
        <f t="shared" si="23"/>
        <v>0</v>
      </c>
      <c r="L327" s="16">
        <f t="shared" si="25"/>
        <v>25</v>
      </c>
    </row>
    <row r="328" ht="20.1" customHeight="1" spans="1:12">
      <c r="A328" s="10" t="s">
        <v>488</v>
      </c>
      <c r="B328" s="23" t="s">
        <v>501</v>
      </c>
      <c r="C328" s="23" t="s">
        <v>207</v>
      </c>
      <c r="D328" s="23" t="s">
        <v>208</v>
      </c>
      <c r="E328" s="12">
        <v>2120899</v>
      </c>
      <c r="F328" s="12" t="str">
        <f>IF(ISNA(VLOOKUP(E328,'[1]20科目库'!$A:$B,2,0)),"",VLOOKUP(E328,'[1]20科目库'!$A:$B,2,0))</f>
        <v>国有土地使用权出让收入安排的支出-其他国有土地使用权出让收入安排的支出</v>
      </c>
      <c r="G328" s="16"/>
      <c r="H328" s="16"/>
      <c r="I328" s="16"/>
      <c r="J328" s="16">
        <v>580</v>
      </c>
      <c r="K328" s="16">
        <f t="shared" si="23"/>
        <v>0</v>
      </c>
      <c r="L328" s="16">
        <f t="shared" si="25"/>
        <v>580</v>
      </c>
    </row>
    <row r="329" ht="20.1" customHeight="1" spans="1:12">
      <c r="A329" s="25" t="s">
        <v>488</v>
      </c>
      <c r="B329" s="23" t="s">
        <v>502</v>
      </c>
      <c r="C329" s="23" t="s">
        <v>207</v>
      </c>
      <c r="D329" s="23" t="s">
        <v>208</v>
      </c>
      <c r="E329" s="12">
        <v>2120899</v>
      </c>
      <c r="F329" s="12" t="str">
        <f>IF(ISNA(VLOOKUP(E329,'[1]20科目库'!$A:$B,2,0)),"",VLOOKUP(E329,'[1]20科目库'!$A:$B,2,0))</f>
        <v>国有土地使用权出让收入安排的支出-其他国有土地使用权出让收入安排的支出</v>
      </c>
      <c r="G329" s="16"/>
      <c r="H329" s="16"/>
      <c r="I329" s="16"/>
      <c r="J329" s="16">
        <v>300</v>
      </c>
      <c r="K329" s="16">
        <f t="shared" si="23"/>
        <v>0</v>
      </c>
      <c r="L329" s="16">
        <f t="shared" si="25"/>
        <v>300</v>
      </c>
    </row>
    <row r="330" ht="20.1" customHeight="1" spans="1:12">
      <c r="A330" s="25" t="s">
        <v>488</v>
      </c>
      <c r="B330" s="26" t="s">
        <v>503</v>
      </c>
      <c r="C330" s="23" t="s">
        <v>207</v>
      </c>
      <c r="D330" s="26" t="s">
        <v>212</v>
      </c>
      <c r="E330" s="12">
        <v>2120899</v>
      </c>
      <c r="F330" s="12" t="str">
        <f>IF(ISNA(VLOOKUP(E330,'[1]20科目库'!$A:$B,2,0)),"",VLOOKUP(E330,'[1]20科目库'!$A:$B,2,0))</f>
        <v>国有土地使用权出让收入安排的支出-其他国有土地使用权出让收入安排的支出</v>
      </c>
      <c r="G330" s="16"/>
      <c r="H330" s="16"/>
      <c r="I330" s="16"/>
      <c r="J330" s="16">
        <v>23</v>
      </c>
      <c r="K330" s="16">
        <f t="shared" si="23"/>
        <v>0</v>
      </c>
      <c r="L330" s="16">
        <f t="shared" si="25"/>
        <v>23</v>
      </c>
    </row>
    <row r="331" ht="20.1" customHeight="1" spans="1:12">
      <c r="A331" s="10" t="s">
        <v>488</v>
      </c>
      <c r="B331" s="23" t="s">
        <v>504</v>
      </c>
      <c r="C331" s="23" t="s">
        <v>207</v>
      </c>
      <c r="D331" s="23" t="s">
        <v>208</v>
      </c>
      <c r="E331" s="12">
        <v>2120899</v>
      </c>
      <c r="F331" s="12" t="str">
        <f>IF(ISNA(VLOOKUP(E331,'[1]20科目库'!$A:$B,2,0)),"",VLOOKUP(E331,'[1]20科目库'!$A:$B,2,0))</f>
        <v>国有土地使用权出让收入安排的支出-其他国有土地使用权出让收入安排的支出</v>
      </c>
      <c r="G331" s="16"/>
      <c r="H331" s="16"/>
      <c r="I331" s="16"/>
      <c r="J331" s="16">
        <v>150</v>
      </c>
      <c r="K331" s="16">
        <f t="shared" ref="K331" si="26">G331</f>
        <v>0</v>
      </c>
      <c r="L331" s="16">
        <f t="shared" ref="L331" si="27">H331+J331</f>
        <v>150</v>
      </c>
    </row>
    <row r="332" ht="20.1" customHeight="1" spans="1:12">
      <c r="A332" s="25" t="s">
        <v>488</v>
      </c>
      <c r="B332" s="26" t="s">
        <v>505</v>
      </c>
      <c r="C332" s="23" t="s">
        <v>207</v>
      </c>
      <c r="D332" s="26" t="s">
        <v>208</v>
      </c>
      <c r="E332" s="12">
        <v>2120899</v>
      </c>
      <c r="F332" s="12" t="str">
        <f>IF(ISNA(VLOOKUP(E332,'[1]20科目库'!$A:$B,2,0)),"",VLOOKUP(E332,'[1]20科目库'!$A:$B,2,0))</f>
        <v>国有土地使用权出让收入安排的支出-其他国有土地使用权出让收入安排的支出</v>
      </c>
      <c r="G332" s="16"/>
      <c r="H332" s="16"/>
      <c r="I332" s="16">
        <v>193.444259</v>
      </c>
      <c r="J332" s="16"/>
      <c r="K332" s="16"/>
      <c r="L332" s="16">
        <f>I332</f>
        <v>193.444259</v>
      </c>
    </row>
    <row r="333" ht="20.1" customHeight="1" spans="1:12">
      <c r="A333" s="25" t="s">
        <v>488</v>
      </c>
      <c r="B333" s="26" t="s">
        <v>506</v>
      </c>
      <c r="C333" s="23" t="s">
        <v>207</v>
      </c>
      <c r="D333" s="26" t="s">
        <v>208</v>
      </c>
      <c r="E333" s="12">
        <v>2120804</v>
      </c>
      <c r="F333" s="12" t="str">
        <f>IF(ISNA(VLOOKUP(E333,'[1]20科目库'!$A:$B,2,0)),"",VLOOKUP(E333,'[1]20科目库'!$A:$B,2,0))</f>
        <v>国有土地使用权出让收入安排的支出-农村基础设施建设支出</v>
      </c>
      <c r="G333" s="16"/>
      <c r="H333" s="16"/>
      <c r="I333" s="16">
        <v>12.004</v>
      </c>
      <c r="J333" s="16"/>
      <c r="K333" s="16"/>
      <c r="L333" s="16">
        <f>I333</f>
        <v>12.004</v>
      </c>
    </row>
    <row r="334" ht="20.1" customHeight="1" spans="1:12">
      <c r="A334" s="25" t="s">
        <v>488</v>
      </c>
      <c r="B334" s="26" t="s">
        <v>507</v>
      </c>
      <c r="C334" s="23" t="s">
        <v>207</v>
      </c>
      <c r="D334" s="26" t="s">
        <v>208</v>
      </c>
      <c r="E334" s="12">
        <v>2120899</v>
      </c>
      <c r="F334" s="12" t="str">
        <f>IF(ISNA(VLOOKUP(E334,'[1]20科目库'!$A:$B,2,0)),"",VLOOKUP(E334,'[1]20科目库'!$A:$B,2,0))</f>
        <v>国有土地使用权出让收入安排的支出-其他国有土地使用权出让收入安排的支出</v>
      </c>
      <c r="G334" s="16"/>
      <c r="H334" s="16"/>
      <c r="I334" s="16">
        <v>210</v>
      </c>
      <c r="J334" s="16"/>
      <c r="K334" s="16"/>
      <c r="L334" s="16">
        <f t="shared" ref="L334" si="28">I334</f>
        <v>210</v>
      </c>
    </row>
    <row r="335" ht="20.1" customHeight="1" spans="1:12">
      <c r="A335" s="25" t="s">
        <v>488</v>
      </c>
      <c r="B335" s="26" t="s">
        <v>508</v>
      </c>
      <c r="C335" s="23" t="s">
        <v>207</v>
      </c>
      <c r="D335" s="26" t="s">
        <v>208</v>
      </c>
      <c r="E335" s="12">
        <v>2130705</v>
      </c>
      <c r="F335" s="12" t="str">
        <f>IF(ISNA(VLOOKUP(E335,'[1]20科目库'!$A:$B,2,0)),"",VLOOKUP(E335,'[1]20科目库'!$A:$B,2,0))</f>
        <v>农村综合改革-对村民委员会和村党支部的补助</v>
      </c>
      <c r="G335" s="16"/>
      <c r="H335" s="16"/>
      <c r="I335" s="16">
        <v>730</v>
      </c>
      <c r="J335" s="16"/>
      <c r="K335" s="16">
        <f>I335</f>
        <v>730</v>
      </c>
      <c r="L335" s="16">
        <v>0</v>
      </c>
    </row>
    <row r="336" ht="20.1" customHeight="1" spans="1:12">
      <c r="A336" s="25" t="s">
        <v>488</v>
      </c>
      <c r="B336" s="26" t="s">
        <v>509</v>
      </c>
      <c r="C336" s="23" t="s">
        <v>207</v>
      </c>
      <c r="D336" s="26" t="s">
        <v>208</v>
      </c>
      <c r="E336" s="12">
        <v>2013299</v>
      </c>
      <c r="F336" s="12" t="str">
        <f>IF(ISNA(VLOOKUP(E336,'[1]20科目库'!$A:$B,2,0)),"",VLOOKUP(E336,'[1]20科目库'!$A:$B,2,0))</f>
        <v>组织事务-其他组织事务支出</v>
      </c>
      <c r="G336" s="16"/>
      <c r="H336" s="16"/>
      <c r="I336" s="16">
        <v>8</v>
      </c>
      <c r="J336" s="16"/>
      <c r="K336" s="16">
        <f t="shared" ref="K336:K341" si="29">I336</f>
        <v>8</v>
      </c>
      <c r="L336" s="16">
        <v>0</v>
      </c>
    </row>
    <row r="337" ht="20.1" customHeight="1" spans="1:12">
      <c r="A337" s="25" t="s">
        <v>488</v>
      </c>
      <c r="B337" s="26" t="s">
        <v>510</v>
      </c>
      <c r="C337" s="23" t="s">
        <v>207</v>
      </c>
      <c r="D337" s="26" t="s">
        <v>208</v>
      </c>
      <c r="E337" s="12">
        <v>2013299</v>
      </c>
      <c r="F337" s="12" t="str">
        <f>IF(ISNA(VLOOKUP(E337,'[1]20科目库'!$A:$B,2,0)),"",VLOOKUP(E337,'[1]20科目库'!$A:$B,2,0))</f>
        <v>组织事务-其他组织事务支出</v>
      </c>
      <c r="G337" s="16"/>
      <c r="H337" s="16"/>
      <c r="I337" s="16">
        <v>15</v>
      </c>
      <c r="J337" s="16"/>
      <c r="K337" s="16">
        <f t="shared" si="29"/>
        <v>15</v>
      </c>
      <c r="L337" s="16">
        <v>0</v>
      </c>
    </row>
    <row r="338" ht="20.1" customHeight="1" spans="1:12">
      <c r="A338" s="25" t="s">
        <v>488</v>
      </c>
      <c r="B338" s="26" t="s">
        <v>511</v>
      </c>
      <c r="C338" s="23" t="s">
        <v>207</v>
      </c>
      <c r="D338" s="26" t="s">
        <v>208</v>
      </c>
      <c r="E338" s="12">
        <v>2013299</v>
      </c>
      <c r="F338" s="12" t="str">
        <f>IF(ISNA(VLOOKUP(E338,'[1]20科目库'!$A:$B,2,0)),"",VLOOKUP(E338,'[1]20科目库'!$A:$B,2,0))</f>
        <v>组织事务-其他组织事务支出</v>
      </c>
      <c r="G338" s="16"/>
      <c r="H338" s="16"/>
      <c r="I338" s="16">
        <v>26</v>
      </c>
      <c r="J338" s="16"/>
      <c r="K338" s="16">
        <f t="shared" si="29"/>
        <v>26</v>
      </c>
      <c r="L338" s="16">
        <v>0</v>
      </c>
    </row>
    <row r="339" ht="20.1" customHeight="1" spans="1:12">
      <c r="A339" s="25" t="s">
        <v>488</v>
      </c>
      <c r="B339" s="26" t="s">
        <v>512</v>
      </c>
      <c r="C339" s="23" t="s">
        <v>207</v>
      </c>
      <c r="D339" s="26" t="s">
        <v>208</v>
      </c>
      <c r="E339" s="12">
        <v>2013299</v>
      </c>
      <c r="F339" s="12" t="str">
        <f>IF(ISNA(VLOOKUP(E339,'[1]20科目库'!$A:$B,2,0)),"",VLOOKUP(E339,'[1]20科目库'!$A:$B,2,0))</f>
        <v>组织事务-其他组织事务支出</v>
      </c>
      <c r="G339" s="16"/>
      <c r="H339" s="16"/>
      <c r="I339" s="16">
        <v>12.8</v>
      </c>
      <c r="J339" s="16"/>
      <c r="K339" s="16">
        <f t="shared" si="29"/>
        <v>12.8</v>
      </c>
      <c r="L339" s="16">
        <v>0</v>
      </c>
    </row>
    <row r="340" ht="20.1" customHeight="1" spans="1:12">
      <c r="A340" s="25" t="s">
        <v>488</v>
      </c>
      <c r="B340" s="26" t="s">
        <v>513</v>
      </c>
      <c r="C340" s="23" t="s">
        <v>207</v>
      </c>
      <c r="D340" s="26" t="s">
        <v>208</v>
      </c>
      <c r="E340" s="12">
        <v>2013299</v>
      </c>
      <c r="F340" s="12" t="str">
        <f>IF(ISNA(VLOOKUP(E340,'[1]20科目库'!$A:$B,2,0)),"",VLOOKUP(E340,'[1]20科目库'!$A:$B,2,0))</f>
        <v>组织事务-其他组织事务支出</v>
      </c>
      <c r="G340" s="16"/>
      <c r="H340" s="16"/>
      <c r="I340" s="16">
        <v>113.9</v>
      </c>
      <c r="J340" s="16"/>
      <c r="K340" s="16">
        <f t="shared" si="29"/>
        <v>113.9</v>
      </c>
      <c r="L340" s="16">
        <v>0</v>
      </c>
    </row>
    <row r="341" ht="20.1" customHeight="1" spans="1:12">
      <c r="A341" s="25" t="s">
        <v>488</v>
      </c>
      <c r="B341" s="26" t="s">
        <v>514</v>
      </c>
      <c r="C341" s="23" t="s">
        <v>207</v>
      </c>
      <c r="D341" s="26" t="s">
        <v>208</v>
      </c>
      <c r="E341" s="12">
        <v>2013299</v>
      </c>
      <c r="F341" s="12" t="str">
        <f>IF(ISNA(VLOOKUP(E341,'[1]20科目库'!$A:$B,2,0)),"",VLOOKUP(E341,'[1]20科目库'!$A:$B,2,0))</f>
        <v>组织事务-其他组织事务支出</v>
      </c>
      <c r="G341" s="16"/>
      <c r="H341" s="16"/>
      <c r="I341" s="16">
        <v>50</v>
      </c>
      <c r="J341" s="16"/>
      <c r="K341" s="16">
        <f t="shared" si="29"/>
        <v>50</v>
      </c>
      <c r="L341" s="16">
        <v>0</v>
      </c>
    </row>
    <row r="342" ht="20.1" customHeight="1" spans="1:12">
      <c r="A342" s="25" t="s">
        <v>515</v>
      </c>
      <c r="B342" s="26" t="s">
        <v>516</v>
      </c>
      <c r="C342" s="23" t="s">
        <v>207</v>
      </c>
      <c r="D342" s="26" t="s">
        <v>212</v>
      </c>
      <c r="E342" s="12">
        <v>2013399</v>
      </c>
      <c r="F342" s="12" t="str">
        <f>IF(ISNA(VLOOKUP(E342,'[1]20科目库'!$A:$B,2,0)),"",VLOOKUP(E342,'[1]20科目库'!$A:$B,2,0))</f>
        <v>宣传事务-其他宣传事务支出</v>
      </c>
      <c r="G342" s="16">
        <v>15</v>
      </c>
      <c r="H342" s="16"/>
      <c r="I342" s="16"/>
      <c r="J342" s="16"/>
      <c r="K342" s="16">
        <f t="shared" si="23"/>
        <v>15</v>
      </c>
      <c r="L342" s="16">
        <f>H342+J342</f>
        <v>0</v>
      </c>
    </row>
    <row r="343" ht="20.1" customHeight="1" spans="1:12">
      <c r="A343" s="25" t="s">
        <v>515</v>
      </c>
      <c r="B343" s="26" t="s">
        <v>517</v>
      </c>
      <c r="C343" s="23" t="s">
        <v>207</v>
      </c>
      <c r="D343" s="26" t="s">
        <v>212</v>
      </c>
      <c r="E343" s="12">
        <v>2013399</v>
      </c>
      <c r="F343" s="12" t="str">
        <f>IF(ISNA(VLOOKUP(E343,'[1]20科目库'!$A:$B,2,0)),"",VLOOKUP(E343,'[1]20科目库'!$A:$B,2,0))</f>
        <v>宣传事务-其他宣传事务支出</v>
      </c>
      <c r="G343" s="16">
        <v>300</v>
      </c>
      <c r="H343" s="16"/>
      <c r="I343" s="16"/>
      <c r="J343" s="16"/>
      <c r="K343" s="16">
        <f t="shared" si="23"/>
        <v>300</v>
      </c>
      <c r="L343" s="16">
        <f>H343+J343</f>
        <v>0</v>
      </c>
    </row>
    <row r="344" ht="20.1" customHeight="1" spans="1:12">
      <c r="A344" s="25" t="s">
        <v>515</v>
      </c>
      <c r="B344" s="26" t="s">
        <v>518</v>
      </c>
      <c r="C344" s="23" t="s">
        <v>207</v>
      </c>
      <c r="D344" s="26" t="s">
        <v>212</v>
      </c>
      <c r="E344" s="12">
        <v>2013399</v>
      </c>
      <c r="F344" s="12" t="str">
        <f>IF(ISNA(VLOOKUP(E344,'[1]20科目库'!$A:$B,2,0)),"",VLOOKUP(E344,'[1]20科目库'!$A:$B,2,0))</f>
        <v>宣传事务-其他宣传事务支出</v>
      </c>
      <c r="G344" s="16">
        <v>500</v>
      </c>
      <c r="H344" s="16"/>
      <c r="I344" s="16"/>
      <c r="J344" s="16">
        <v>400</v>
      </c>
      <c r="K344" s="16">
        <f>G344+J344</f>
        <v>900</v>
      </c>
      <c r="L344" s="16">
        <f>H344</f>
        <v>0</v>
      </c>
    </row>
    <row r="345" ht="20.1" customHeight="1" spans="1:12">
      <c r="A345" s="25" t="s">
        <v>515</v>
      </c>
      <c r="B345" s="26" t="s">
        <v>519</v>
      </c>
      <c r="C345" s="23" t="s">
        <v>207</v>
      </c>
      <c r="D345" s="26" t="s">
        <v>212</v>
      </c>
      <c r="E345" s="12">
        <v>2013499</v>
      </c>
      <c r="F345" s="12" t="str">
        <f>IF(ISNA(VLOOKUP(E345,'[1]20科目库'!$A:$B,2,0)),"",VLOOKUP(E345,'[1]20科目库'!$A:$B,2,0))</f>
        <v>统战事务-其他统战事务支出</v>
      </c>
      <c r="G345" s="16">
        <v>90</v>
      </c>
      <c r="H345" s="16"/>
      <c r="I345" s="16"/>
      <c r="J345" s="16"/>
      <c r="K345" s="16">
        <f t="shared" si="23"/>
        <v>90</v>
      </c>
      <c r="L345" s="16">
        <f>H345+J345</f>
        <v>0</v>
      </c>
    </row>
    <row r="346" ht="20.1" customHeight="1" spans="1:12">
      <c r="A346" s="25" t="s">
        <v>515</v>
      </c>
      <c r="B346" s="26" t="s">
        <v>520</v>
      </c>
      <c r="C346" s="23" t="s">
        <v>207</v>
      </c>
      <c r="D346" s="26" t="s">
        <v>212</v>
      </c>
      <c r="E346" s="12">
        <v>2013404</v>
      </c>
      <c r="F346" s="12" t="str">
        <f>IF(ISNA(VLOOKUP(E346,'[1]20科目库'!$A:$B,2,0)),"",VLOOKUP(E346,'[1]20科目库'!$A:$B,2,0))</f>
        <v>统战事务-宗教事务</v>
      </c>
      <c r="G346" s="16">
        <v>83</v>
      </c>
      <c r="H346" s="16"/>
      <c r="I346" s="16"/>
      <c r="J346" s="16">
        <v>10</v>
      </c>
      <c r="K346" s="16">
        <f>G346+J346</f>
        <v>93</v>
      </c>
      <c r="L346" s="16">
        <f>H346</f>
        <v>0</v>
      </c>
    </row>
    <row r="347" ht="20.1" customHeight="1" spans="1:12">
      <c r="A347" s="25" t="s">
        <v>515</v>
      </c>
      <c r="B347" s="26" t="s">
        <v>215</v>
      </c>
      <c r="C347" s="23" t="s">
        <v>207</v>
      </c>
      <c r="D347" s="26" t="s">
        <v>212</v>
      </c>
      <c r="E347" s="12">
        <v>2013301</v>
      </c>
      <c r="F347" s="12" t="str">
        <f>IF(ISNA(VLOOKUP(E347,'[1]20科目库'!$A:$B,2,0)),"",VLOOKUP(E347,'[1]20科目库'!$A:$B,2,0))</f>
        <v>宣传事务-行政运行</v>
      </c>
      <c r="G347" s="16">
        <v>16</v>
      </c>
      <c r="H347" s="16"/>
      <c r="I347" s="16"/>
      <c r="J347" s="16">
        <v>9</v>
      </c>
      <c r="K347" s="16">
        <f>G347+J347</f>
        <v>25</v>
      </c>
      <c r="L347" s="16">
        <f>H347</f>
        <v>0</v>
      </c>
    </row>
    <row r="348" ht="20.1" customHeight="1" spans="1:13">
      <c r="A348" s="25" t="s">
        <v>515</v>
      </c>
      <c r="B348" s="26" t="s">
        <v>521</v>
      </c>
      <c r="C348" s="23" t="s">
        <v>207</v>
      </c>
      <c r="D348" s="26" t="s">
        <v>208</v>
      </c>
      <c r="E348" s="12">
        <v>2013399</v>
      </c>
      <c r="F348" s="12" t="str">
        <f>IF(ISNA(VLOOKUP(E348,'[1]20科目库'!$A:$B,2,0)),"",VLOOKUP(E348,'[1]20科目库'!$A:$B,2,0))</f>
        <v>宣传事务-其他宣传事务支出</v>
      </c>
      <c r="G348" s="16">
        <v>200</v>
      </c>
      <c r="H348" s="16"/>
      <c r="I348" s="16"/>
      <c r="J348" s="16">
        <v>900</v>
      </c>
      <c r="K348" s="16">
        <f>G348+J348</f>
        <v>1100</v>
      </c>
      <c r="L348" s="16">
        <f>H348</f>
        <v>0</v>
      </c>
      <c r="M348" s="1">
        <f>900-148</f>
        <v>752</v>
      </c>
    </row>
    <row r="349" ht="20.1" customHeight="1" spans="1:12">
      <c r="A349" s="25" t="s">
        <v>515</v>
      </c>
      <c r="B349" s="26" t="s">
        <v>522</v>
      </c>
      <c r="C349" s="23" t="s">
        <v>207</v>
      </c>
      <c r="D349" s="26" t="s">
        <v>212</v>
      </c>
      <c r="E349" s="12">
        <v>2070109</v>
      </c>
      <c r="F349" s="12" t="str">
        <f>IF(ISNA(VLOOKUP(E349,'[1]20科目库'!$A:$B,2,0)),"",VLOOKUP(E349,'[1]20科目库'!$A:$B,2,0))</f>
        <v>文化和旅游-群众文化</v>
      </c>
      <c r="G349" s="16">
        <v>30</v>
      </c>
      <c r="H349" s="16"/>
      <c r="I349" s="16"/>
      <c r="J349" s="16"/>
      <c r="K349" s="16">
        <f t="shared" si="23"/>
        <v>30</v>
      </c>
      <c r="L349" s="16">
        <f>H349+J349</f>
        <v>0</v>
      </c>
    </row>
    <row r="350" ht="20.1" customHeight="1" spans="1:12">
      <c r="A350" s="25" t="s">
        <v>515</v>
      </c>
      <c r="B350" s="26" t="s">
        <v>523</v>
      </c>
      <c r="C350" s="23" t="s">
        <v>207</v>
      </c>
      <c r="D350" s="26" t="s">
        <v>212</v>
      </c>
      <c r="E350" s="12">
        <v>2120899</v>
      </c>
      <c r="F350" s="12" t="str">
        <f>IF(ISNA(VLOOKUP(E350,'[1]20科目库'!$A:$B,2,0)),"",VLOOKUP(E350,'[1]20科目库'!$A:$B,2,0))</f>
        <v>国有土地使用权出让收入安排的支出-其他国有土地使用权出让收入安排的支出</v>
      </c>
      <c r="G350" s="16"/>
      <c r="H350" s="16"/>
      <c r="I350" s="16"/>
      <c r="J350" s="16">
        <v>15</v>
      </c>
      <c r="K350" s="16">
        <f t="shared" si="23"/>
        <v>0</v>
      </c>
      <c r="L350" s="16">
        <f>H350+J350</f>
        <v>15</v>
      </c>
    </row>
    <row r="351" ht="20.1" customHeight="1" spans="1:12">
      <c r="A351" s="27" t="s">
        <v>515</v>
      </c>
      <c r="B351" s="26" t="s">
        <v>524</v>
      </c>
      <c r="C351" s="23" t="s">
        <v>207</v>
      </c>
      <c r="D351" s="26" t="s">
        <v>208</v>
      </c>
      <c r="E351" s="12">
        <v>2120804</v>
      </c>
      <c r="F351" s="12" t="str">
        <f>IF(ISNA(VLOOKUP(E351,'[1]20科目库'!$A:$B,2,0)),"",VLOOKUP(E351,'[1]20科目库'!$A:$B,2,0))</f>
        <v>国有土地使用权出让收入安排的支出-农村基础设施建设支出</v>
      </c>
      <c r="G351" s="16"/>
      <c r="H351" s="16"/>
      <c r="I351" s="16"/>
      <c r="J351" s="16">
        <v>1500</v>
      </c>
      <c r="K351" s="16">
        <f t="shared" si="23"/>
        <v>0</v>
      </c>
      <c r="L351" s="16">
        <f>H351+J351</f>
        <v>1500</v>
      </c>
    </row>
    <row r="352" ht="20.1" customHeight="1" spans="1:13">
      <c r="A352" s="27" t="s">
        <v>515</v>
      </c>
      <c r="B352" s="26" t="s">
        <v>525</v>
      </c>
      <c r="C352" s="23" t="s">
        <v>207</v>
      </c>
      <c r="D352" s="26" t="s">
        <v>212</v>
      </c>
      <c r="E352" s="12">
        <v>2013399</v>
      </c>
      <c r="F352" s="12" t="str">
        <f>IF(ISNA(VLOOKUP(E352,'[1]20科目库'!$A:$B,2,0)),"",VLOOKUP(E352,'[1]20科目库'!$A:$B,2,0))</f>
        <v>宣传事务-其他宣传事务支出</v>
      </c>
      <c r="G352" s="16"/>
      <c r="H352" s="16"/>
      <c r="I352" s="16">
        <v>80</v>
      </c>
      <c r="J352" s="16">
        <v>520</v>
      </c>
      <c r="K352" s="16">
        <f>G352+J352+I352</f>
        <v>600</v>
      </c>
      <c r="L352" s="16">
        <f>H352</f>
        <v>0</v>
      </c>
      <c r="M352" s="1">
        <f>600-80</f>
        <v>520</v>
      </c>
    </row>
    <row r="353" ht="20.1" customHeight="1" spans="1:12">
      <c r="A353" s="27" t="s">
        <v>515</v>
      </c>
      <c r="B353" s="26" t="s">
        <v>225</v>
      </c>
      <c r="C353" s="23" t="s">
        <v>207</v>
      </c>
      <c r="D353" s="26" t="s">
        <v>208</v>
      </c>
      <c r="E353" s="12">
        <v>2120899</v>
      </c>
      <c r="F353" s="12" t="str">
        <f>IF(ISNA(VLOOKUP(E353,'[1]20科目库'!$A:$B,2,0)),"",VLOOKUP(E353,'[1]20科目库'!$A:$B,2,0))</f>
        <v>国有土地使用权出让收入安排的支出-其他国有土地使用权出让收入安排的支出</v>
      </c>
      <c r="G353" s="16"/>
      <c r="H353" s="16"/>
      <c r="I353" s="16">
        <v>529.3122</v>
      </c>
      <c r="J353" s="16"/>
      <c r="K353" s="16">
        <v>0</v>
      </c>
      <c r="L353" s="16">
        <f>I353</f>
        <v>529.3122</v>
      </c>
    </row>
    <row r="354" ht="20.1" customHeight="1" spans="1:12">
      <c r="A354" s="27" t="s">
        <v>515</v>
      </c>
      <c r="B354" s="26" t="s">
        <v>526</v>
      </c>
      <c r="C354" s="23" t="s">
        <v>207</v>
      </c>
      <c r="D354" s="26" t="s">
        <v>208</v>
      </c>
      <c r="E354" s="12">
        <v>2120899</v>
      </c>
      <c r="F354" s="12" t="str">
        <f>IF(ISNA(VLOOKUP(E354,'[1]20科目库'!$A:$B,2,0)),"",VLOOKUP(E354,'[1]20科目库'!$A:$B,2,0))</f>
        <v>国有土地使用权出让收入安排的支出-其他国有土地使用权出让收入安排的支出</v>
      </c>
      <c r="G354" s="16"/>
      <c r="H354" s="16"/>
      <c r="I354" s="16">
        <v>24.61</v>
      </c>
      <c r="J354" s="16"/>
      <c r="K354" s="16">
        <v>0</v>
      </c>
      <c r="L354" s="16">
        <f t="shared" ref="L354:L356" si="30">I354</f>
        <v>24.61</v>
      </c>
    </row>
    <row r="355" ht="20.1" customHeight="1" spans="1:12">
      <c r="A355" s="27" t="s">
        <v>515</v>
      </c>
      <c r="B355" s="26" t="s">
        <v>527</v>
      </c>
      <c r="C355" s="23" t="s">
        <v>207</v>
      </c>
      <c r="D355" s="26" t="s">
        <v>208</v>
      </c>
      <c r="E355" s="12">
        <v>2120804</v>
      </c>
      <c r="F355" s="12" t="str">
        <f>IF(ISNA(VLOOKUP(E355,'[1]20科目库'!$A:$B,2,0)),"",VLOOKUP(E355,'[1]20科目库'!$A:$B,2,0))</f>
        <v>国有土地使用权出让收入安排的支出-农村基础设施建设支出</v>
      </c>
      <c r="G355" s="16"/>
      <c r="H355" s="16"/>
      <c r="I355" s="16">
        <v>3</v>
      </c>
      <c r="J355" s="16"/>
      <c r="K355" s="16">
        <v>0</v>
      </c>
      <c r="L355" s="16">
        <f t="shared" si="30"/>
        <v>3</v>
      </c>
    </row>
    <row r="356" ht="20.1" customHeight="1" spans="1:12">
      <c r="A356" s="27" t="s">
        <v>515</v>
      </c>
      <c r="B356" s="26" t="s">
        <v>528</v>
      </c>
      <c r="C356" s="23" t="s">
        <v>207</v>
      </c>
      <c r="D356" s="26" t="s">
        <v>208</v>
      </c>
      <c r="E356" s="12">
        <v>2120804</v>
      </c>
      <c r="F356" s="12" t="str">
        <f>IF(ISNA(VLOOKUP(E356,'[1]20科目库'!$A:$B,2,0)),"",VLOOKUP(E356,'[1]20科目库'!$A:$B,2,0))</f>
        <v>国有土地使用权出让收入安排的支出-农村基础设施建设支出</v>
      </c>
      <c r="G356" s="16"/>
      <c r="H356" s="16"/>
      <c r="I356" s="16">
        <v>414.8</v>
      </c>
      <c r="J356" s="16"/>
      <c r="K356" s="16">
        <v>0</v>
      </c>
      <c r="L356" s="16">
        <f t="shared" si="30"/>
        <v>414.8</v>
      </c>
    </row>
    <row r="357" ht="20.1" customHeight="1" spans="1:12">
      <c r="A357" s="27" t="s">
        <v>515</v>
      </c>
      <c r="B357" s="26" t="s">
        <v>529</v>
      </c>
      <c r="C357" s="23" t="s">
        <v>207</v>
      </c>
      <c r="D357" s="26" t="s">
        <v>208</v>
      </c>
      <c r="E357" s="12">
        <v>2070199</v>
      </c>
      <c r="F357" s="12" t="str">
        <f>IF(ISNA(VLOOKUP(E357,'[1]20科目库'!$A:$B,2,0)),"",VLOOKUP(E357,'[1]20科目库'!$A:$B,2,0))</f>
        <v>文化-其他文化和旅游支出</v>
      </c>
      <c r="G357" s="16"/>
      <c r="H357" s="16"/>
      <c r="I357" s="16">
        <v>145</v>
      </c>
      <c r="J357" s="16"/>
      <c r="K357" s="16">
        <f>I357</f>
        <v>145</v>
      </c>
      <c r="L357" s="16">
        <v>0</v>
      </c>
    </row>
    <row r="358" ht="20.1" customHeight="1" spans="1:12">
      <c r="A358" s="27" t="s">
        <v>515</v>
      </c>
      <c r="B358" s="26" t="s">
        <v>530</v>
      </c>
      <c r="C358" s="23" t="s">
        <v>207</v>
      </c>
      <c r="D358" s="26" t="s">
        <v>208</v>
      </c>
      <c r="E358" s="12">
        <v>2070199</v>
      </c>
      <c r="F358" s="12" t="str">
        <f>IF(ISNA(VLOOKUP(E358,'[1]20科目库'!$A:$B,2,0)),"",VLOOKUP(E358,'[1]20科目库'!$A:$B,2,0))</f>
        <v>文化-其他文化和旅游支出</v>
      </c>
      <c r="G358" s="16"/>
      <c r="H358" s="16"/>
      <c r="I358" s="16">
        <v>72.3718</v>
      </c>
      <c r="J358" s="16"/>
      <c r="K358" s="16">
        <f>I358</f>
        <v>72.3718</v>
      </c>
      <c r="L358" s="16">
        <v>0</v>
      </c>
    </row>
    <row r="359" ht="20.1" customHeight="1" spans="1:12">
      <c r="A359" s="27" t="s">
        <v>515</v>
      </c>
      <c r="B359" s="26" t="s">
        <v>531</v>
      </c>
      <c r="C359" s="23" t="s">
        <v>207</v>
      </c>
      <c r="D359" s="26" t="s">
        <v>208</v>
      </c>
      <c r="E359" s="12">
        <v>2013399</v>
      </c>
      <c r="F359" s="12" t="str">
        <f>IF(ISNA(VLOOKUP(E359,'[1]20科目库'!$A:$B,2,0)),"",VLOOKUP(E359,'[1]20科目库'!$A:$B,2,0))</f>
        <v>宣传事务-其他宣传事务支出</v>
      </c>
      <c r="G359" s="16"/>
      <c r="H359" s="16"/>
      <c r="I359" s="16">
        <v>148</v>
      </c>
      <c r="J359" s="16"/>
      <c r="K359" s="16">
        <f>I359</f>
        <v>148</v>
      </c>
      <c r="L359" s="16">
        <v>0</v>
      </c>
    </row>
    <row r="360" ht="20.1" customHeight="1" spans="1:12">
      <c r="A360" s="27" t="s">
        <v>532</v>
      </c>
      <c r="B360" s="26" t="s">
        <v>215</v>
      </c>
      <c r="C360" s="23" t="s">
        <v>207</v>
      </c>
      <c r="D360" s="26" t="s">
        <v>212</v>
      </c>
      <c r="E360" s="12">
        <v>2012901</v>
      </c>
      <c r="F360" s="12" t="str">
        <f>IF(ISNA(VLOOKUP(E360,'[1]20科目库'!$A:$B,2,0)),"",VLOOKUP(E360,'[1]20科目库'!$A:$B,2,0))</f>
        <v>群众团体事务-行政运行</v>
      </c>
      <c r="G360" s="16">
        <v>10</v>
      </c>
      <c r="H360" s="16"/>
      <c r="I360" s="16"/>
      <c r="J360" s="16"/>
      <c r="K360" s="16">
        <f t="shared" si="23"/>
        <v>10</v>
      </c>
      <c r="L360" s="16">
        <f>H360+J360</f>
        <v>0</v>
      </c>
    </row>
    <row r="361" ht="20.1" customHeight="1" spans="1:12">
      <c r="A361" s="27" t="s">
        <v>532</v>
      </c>
      <c r="B361" s="26" t="s">
        <v>533</v>
      </c>
      <c r="C361" s="23" t="s">
        <v>207</v>
      </c>
      <c r="D361" s="26" t="s">
        <v>208</v>
      </c>
      <c r="E361" s="12">
        <v>2081199</v>
      </c>
      <c r="F361" s="12" t="str">
        <f>IF(ISNA(VLOOKUP(E361,'[1]20科目库'!$A:$B,2,0)),"",VLOOKUP(E361,'[1]20科目库'!$A:$B,2,0))</f>
        <v>残疾人事业-其他残疾人事业支出</v>
      </c>
      <c r="G361" s="16">
        <v>2545</v>
      </c>
      <c r="H361" s="16"/>
      <c r="I361" s="16"/>
      <c r="J361" s="16"/>
      <c r="K361" s="16">
        <f t="shared" si="23"/>
        <v>2545</v>
      </c>
      <c r="L361" s="16">
        <f>H361+J361</f>
        <v>0</v>
      </c>
    </row>
    <row r="362" ht="20.1" customHeight="1" spans="1:12">
      <c r="A362" s="27" t="s">
        <v>532</v>
      </c>
      <c r="B362" s="26" t="s">
        <v>534</v>
      </c>
      <c r="C362" s="23" t="s">
        <v>207</v>
      </c>
      <c r="D362" s="26" t="s">
        <v>212</v>
      </c>
      <c r="E362" s="12">
        <v>2120899</v>
      </c>
      <c r="F362" s="12" t="str">
        <f>IF(ISNA(VLOOKUP(E362,'[1]20科目库'!$A:$B,2,0)),"",VLOOKUP(E362,'[1]20科目库'!$A:$B,2,0))</f>
        <v>国有土地使用权出让收入安排的支出-其他国有土地使用权出让收入安排的支出</v>
      </c>
      <c r="G362" s="16"/>
      <c r="H362" s="16"/>
      <c r="I362" s="16">
        <v>20</v>
      </c>
      <c r="J362" s="16">
        <v>80</v>
      </c>
      <c r="K362" s="16">
        <f>G362+I362</f>
        <v>20</v>
      </c>
      <c r="L362" s="16">
        <f>H362+J362</f>
        <v>80</v>
      </c>
    </row>
    <row r="363" ht="20.1" customHeight="1" spans="1:12">
      <c r="A363" s="27" t="s">
        <v>532</v>
      </c>
      <c r="B363" s="26" t="s">
        <v>535</v>
      </c>
      <c r="C363" s="23" t="s">
        <v>207</v>
      </c>
      <c r="D363" s="26" t="s">
        <v>208</v>
      </c>
      <c r="E363" s="12">
        <v>2120899</v>
      </c>
      <c r="F363" s="12" t="str">
        <f>IF(ISNA(VLOOKUP(E363,'[1]20科目库'!$A:$B,2,0)),"",VLOOKUP(E363,'[1]20科目库'!$A:$B,2,0))</f>
        <v>国有土地使用权出让收入安排的支出-其他国有土地使用权出让收入安排的支出</v>
      </c>
      <c r="G363" s="16"/>
      <c r="H363" s="16"/>
      <c r="I363" s="16">
        <v>11.5</v>
      </c>
      <c r="J363" s="16"/>
      <c r="K363" s="16">
        <v>0</v>
      </c>
      <c r="L363" s="16">
        <f>I363</f>
        <v>11.5</v>
      </c>
    </row>
    <row r="364" ht="20.1" customHeight="1" spans="1:12">
      <c r="A364" s="27" t="s">
        <v>532</v>
      </c>
      <c r="B364" s="29" t="s">
        <v>536</v>
      </c>
      <c r="C364" s="30" t="s">
        <v>207</v>
      </c>
      <c r="D364" s="26" t="s">
        <v>208</v>
      </c>
      <c r="E364" s="12">
        <v>2120899</v>
      </c>
      <c r="F364" s="12" t="str">
        <f>IF(ISNA(VLOOKUP(E364,'[1]20科目库'!$A:$B,2,0)),"",VLOOKUP(E364,'[1]20科目库'!$A:$B,2,0))</f>
        <v>国有土地使用权出让收入安排的支出-其他国有土地使用权出让收入安排的支出</v>
      </c>
      <c r="G364" s="16"/>
      <c r="H364" s="16"/>
      <c r="I364" s="16">
        <v>34.7409</v>
      </c>
      <c r="J364" s="16"/>
      <c r="K364" s="16">
        <v>0</v>
      </c>
      <c r="L364" s="16">
        <f>I364</f>
        <v>34.7409</v>
      </c>
    </row>
    <row r="365" ht="20.1" customHeight="1" spans="1:12">
      <c r="A365" s="27" t="s">
        <v>532</v>
      </c>
      <c r="B365" s="26" t="s">
        <v>537</v>
      </c>
      <c r="C365" s="23" t="s">
        <v>207</v>
      </c>
      <c r="D365" s="26" t="s">
        <v>208</v>
      </c>
      <c r="E365" s="12">
        <v>2120899</v>
      </c>
      <c r="F365" s="12" t="str">
        <f>IF(ISNA(VLOOKUP(E365,'[1]20科目库'!$A:$B,2,0)),"",VLOOKUP(E365,'[1]20科目库'!$A:$B,2,0))</f>
        <v>国有土地使用权出让收入安排的支出-其他国有土地使用权出让收入安排的支出</v>
      </c>
      <c r="G365" s="16"/>
      <c r="H365" s="16"/>
      <c r="I365" s="16">
        <v>30</v>
      </c>
      <c r="J365" s="16"/>
      <c r="K365" s="16">
        <v>0</v>
      </c>
      <c r="L365" s="16">
        <f>I365</f>
        <v>30</v>
      </c>
    </row>
    <row r="366" ht="20.1" customHeight="1" spans="1:12">
      <c r="A366" s="27" t="s">
        <v>532</v>
      </c>
      <c r="B366" s="26" t="s">
        <v>538</v>
      </c>
      <c r="C366" s="23" t="s">
        <v>207</v>
      </c>
      <c r="D366" s="26" t="s">
        <v>208</v>
      </c>
      <c r="E366" s="12">
        <v>2050299</v>
      </c>
      <c r="F366" s="12" t="str">
        <f>IF(ISNA(VLOOKUP(E366,'[1]20科目库'!$A:$B,2,0)),"",VLOOKUP(E366,'[1]20科目库'!$A:$B,2,0))</f>
        <v>普通教育-其他普通教育支出</v>
      </c>
      <c r="G366" s="16"/>
      <c r="H366" s="16"/>
      <c r="I366" s="16">
        <v>10.5</v>
      </c>
      <c r="J366" s="16"/>
      <c r="K366" s="16">
        <f>I366</f>
        <v>10.5</v>
      </c>
      <c r="L366" s="16">
        <v>0</v>
      </c>
    </row>
    <row r="367" ht="20.1" customHeight="1" spans="1:12">
      <c r="A367" s="27" t="s">
        <v>539</v>
      </c>
      <c r="B367" s="26" t="s">
        <v>215</v>
      </c>
      <c r="C367" s="23" t="s">
        <v>207</v>
      </c>
      <c r="D367" s="26" t="s">
        <v>212</v>
      </c>
      <c r="E367" s="12">
        <v>2010601</v>
      </c>
      <c r="F367" s="12" t="str">
        <f>IF(ISNA(VLOOKUP(E367,'[1]20科目库'!$A:$B,2,0)),"",VLOOKUP(E367,'[1]20科目库'!$A:$B,2,0))</f>
        <v>财政事务-行政运行</v>
      </c>
      <c r="G367" s="16">
        <v>30</v>
      </c>
      <c r="H367" s="16"/>
      <c r="I367" s="16"/>
      <c r="J367" s="16">
        <v>20</v>
      </c>
      <c r="K367" s="16">
        <f>G367+J367</f>
        <v>50</v>
      </c>
      <c r="L367" s="16">
        <f>H367</f>
        <v>0</v>
      </c>
    </row>
    <row r="368" ht="20.1" customHeight="1" spans="1:12">
      <c r="A368" s="18" t="s">
        <v>539</v>
      </c>
      <c r="B368" s="24" t="s">
        <v>540</v>
      </c>
      <c r="C368" s="23" t="s">
        <v>207</v>
      </c>
      <c r="D368" s="24" t="s">
        <v>212</v>
      </c>
      <c r="E368" s="12">
        <v>2010601</v>
      </c>
      <c r="F368" s="12" t="str">
        <f>IF(ISNA(VLOOKUP(E368,'[1]20科目库'!$A:$B,2,0)),"",VLOOKUP(E368,'[1]20科目库'!$A:$B,2,0))</f>
        <v>财政事务-行政运行</v>
      </c>
      <c r="G368" s="16">
        <v>55</v>
      </c>
      <c r="H368" s="16"/>
      <c r="I368" s="16"/>
      <c r="J368" s="16"/>
      <c r="K368" s="16">
        <f t="shared" si="23"/>
        <v>55</v>
      </c>
      <c r="L368" s="16">
        <f>H368+J368</f>
        <v>0</v>
      </c>
    </row>
    <row r="369" ht="20.1" customHeight="1" spans="1:12">
      <c r="A369" s="18" t="s">
        <v>539</v>
      </c>
      <c r="B369" s="23" t="s">
        <v>541</v>
      </c>
      <c r="C369" s="23" t="s">
        <v>207</v>
      </c>
      <c r="D369" s="23" t="s">
        <v>212</v>
      </c>
      <c r="E369" s="12">
        <v>2010607</v>
      </c>
      <c r="F369" s="12" t="str">
        <f>IF(ISNA(VLOOKUP(E369,'[1]20科目库'!$A:$B,2,0)),"",VLOOKUP(E369,'[1]20科目库'!$A:$B,2,0))</f>
        <v>财政事务-信息化建设</v>
      </c>
      <c r="G369" s="16">
        <v>500</v>
      </c>
      <c r="H369" s="16"/>
      <c r="I369" s="16"/>
      <c r="J369" s="16"/>
      <c r="K369" s="16">
        <f t="shared" si="23"/>
        <v>500</v>
      </c>
      <c r="L369" s="16">
        <f>H369+J369</f>
        <v>0</v>
      </c>
    </row>
    <row r="370" ht="20.1" customHeight="1" spans="1:12">
      <c r="A370" s="18" t="s">
        <v>539</v>
      </c>
      <c r="B370" s="23" t="s">
        <v>542</v>
      </c>
      <c r="C370" s="23" t="s">
        <v>207</v>
      </c>
      <c r="D370" s="23" t="s">
        <v>212</v>
      </c>
      <c r="E370" s="12">
        <v>2010699</v>
      </c>
      <c r="F370" s="12" t="str">
        <f>IF(ISNA(VLOOKUP(E370,'[1]20科目库'!$A:$B,2,0)),"",VLOOKUP(E370,'[1]20科目库'!$A:$B,2,0))</f>
        <v>财政事务-其他财政事务支出</v>
      </c>
      <c r="G370" s="16">
        <v>50</v>
      </c>
      <c r="H370" s="16"/>
      <c r="I370" s="16"/>
      <c r="J370" s="16"/>
      <c r="K370" s="16">
        <f t="shared" si="23"/>
        <v>50</v>
      </c>
      <c r="L370" s="16">
        <f>H370+J370</f>
        <v>0</v>
      </c>
    </row>
    <row r="371" ht="20.1" customHeight="1" spans="1:12">
      <c r="A371" s="18" t="s">
        <v>539</v>
      </c>
      <c r="B371" s="23" t="s">
        <v>543</v>
      </c>
      <c r="C371" s="23" t="s">
        <v>207</v>
      </c>
      <c r="D371" s="23" t="s">
        <v>212</v>
      </c>
      <c r="E371" s="12">
        <v>2010608</v>
      </c>
      <c r="F371" s="12" t="str">
        <f>IF(ISNA(VLOOKUP(E371,'[1]20科目库'!$A:$B,2,0)),"",VLOOKUP(E371,'[1]20科目库'!$A:$B,2,0))</f>
        <v>财政事务-财政委托业务支出</v>
      </c>
      <c r="G371" s="16">
        <v>40</v>
      </c>
      <c r="H371" s="16"/>
      <c r="I371" s="16"/>
      <c r="J371" s="16"/>
      <c r="K371" s="16">
        <f t="shared" si="23"/>
        <v>40</v>
      </c>
      <c r="L371" s="16">
        <f>H371+J371</f>
        <v>0</v>
      </c>
    </row>
    <row r="372" ht="20.1" customHeight="1" spans="1:12">
      <c r="A372" s="18" t="s">
        <v>539</v>
      </c>
      <c r="B372" s="23" t="s">
        <v>544</v>
      </c>
      <c r="C372" s="23" t="s">
        <v>207</v>
      </c>
      <c r="D372" s="23" t="s">
        <v>212</v>
      </c>
      <c r="E372" s="12">
        <v>2010608</v>
      </c>
      <c r="F372" s="12" t="str">
        <f>IF(ISNA(VLOOKUP(E372,'[1]20科目库'!$A:$B,2,0)),"",VLOOKUP(E372,'[1]20科目库'!$A:$B,2,0))</f>
        <v>财政事务-财政委托业务支出</v>
      </c>
      <c r="G372" s="16">
        <v>380</v>
      </c>
      <c r="H372" s="16"/>
      <c r="I372" s="16"/>
      <c r="J372" s="16">
        <v>200</v>
      </c>
      <c r="K372" s="16">
        <f>G372+J372</f>
        <v>580</v>
      </c>
      <c r="L372" s="16">
        <f>H372</f>
        <v>0</v>
      </c>
    </row>
    <row r="373" ht="20.1" customHeight="1" spans="1:12">
      <c r="A373" s="18" t="s">
        <v>545</v>
      </c>
      <c r="B373" s="23" t="s">
        <v>546</v>
      </c>
      <c r="C373" s="23" t="s">
        <v>207</v>
      </c>
      <c r="D373" s="23" t="s">
        <v>212</v>
      </c>
      <c r="E373" s="12">
        <v>2013899</v>
      </c>
      <c r="F373" s="12" t="str">
        <f>IF(ISNA(VLOOKUP(E373,'[1]20科目库'!$A:$B,2,0)),"",VLOOKUP(E373,'[1]20科目库'!$A:$B,2,0))</f>
        <v>市场监督管理事务-其他市场监督管理事务</v>
      </c>
      <c r="G373" s="16">
        <v>10</v>
      </c>
      <c r="H373" s="16"/>
      <c r="I373" s="16"/>
      <c r="J373" s="16"/>
      <c r="K373" s="16">
        <f t="shared" si="23"/>
        <v>10</v>
      </c>
      <c r="L373" s="16">
        <f t="shared" ref="L373:L388" si="31">H373+J373</f>
        <v>0</v>
      </c>
    </row>
    <row r="374" ht="20.1" customHeight="1" spans="1:12">
      <c r="A374" s="18" t="s">
        <v>545</v>
      </c>
      <c r="B374" s="23" t="s">
        <v>547</v>
      </c>
      <c r="C374" s="23" t="s">
        <v>207</v>
      </c>
      <c r="D374" s="23" t="s">
        <v>212</v>
      </c>
      <c r="E374" s="12">
        <v>2013899</v>
      </c>
      <c r="F374" s="12" t="str">
        <f>IF(ISNA(VLOOKUP(E374,'[1]20科目库'!$A:$B,2,0)),"",VLOOKUP(E374,'[1]20科目库'!$A:$B,2,0))</f>
        <v>市场监督管理事务-其他市场监督管理事务</v>
      </c>
      <c r="G374" s="16">
        <v>10</v>
      </c>
      <c r="H374" s="16"/>
      <c r="I374" s="16"/>
      <c r="J374" s="16"/>
      <c r="K374" s="16">
        <f t="shared" si="23"/>
        <v>10</v>
      </c>
      <c r="L374" s="16">
        <f t="shared" si="31"/>
        <v>0</v>
      </c>
    </row>
    <row r="375" ht="20.1" customHeight="1" spans="1:12">
      <c r="A375" s="18" t="s">
        <v>545</v>
      </c>
      <c r="B375" s="31" t="s">
        <v>548</v>
      </c>
      <c r="C375" s="23" t="s">
        <v>207</v>
      </c>
      <c r="D375" s="31" t="s">
        <v>212</v>
      </c>
      <c r="E375" s="12">
        <v>2013810</v>
      </c>
      <c r="F375" s="12" t="str">
        <f>IF(ISNA(VLOOKUP(E375,'[1]20科目库'!$A:$B,2,0)),"",VLOOKUP(E375,'[1]20科目库'!$A:$B,2,0))</f>
        <v>市场监督管理事务-质量基础</v>
      </c>
      <c r="G375" s="16">
        <v>300</v>
      </c>
      <c r="H375" s="16"/>
      <c r="I375" s="16"/>
      <c r="J375" s="16"/>
      <c r="K375" s="16">
        <f t="shared" si="23"/>
        <v>300</v>
      </c>
      <c r="L375" s="16">
        <f t="shared" si="31"/>
        <v>0</v>
      </c>
    </row>
    <row r="376" ht="20.1" customHeight="1" spans="1:12">
      <c r="A376" s="18" t="s">
        <v>545</v>
      </c>
      <c r="B376" s="26" t="s">
        <v>549</v>
      </c>
      <c r="C376" s="23" t="s">
        <v>207</v>
      </c>
      <c r="D376" s="26" t="s">
        <v>212</v>
      </c>
      <c r="E376" s="12">
        <v>2013899</v>
      </c>
      <c r="F376" s="12" t="str">
        <f>IF(ISNA(VLOOKUP(E376,'[1]20科目库'!$A:$B,2,0)),"",VLOOKUP(E376,'[1]20科目库'!$A:$B,2,0))</f>
        <v>市场监督管理事务-其他市场监督管理事务</v>
      </c>
      <c r="G376" s="16">
        <v>125</v>
      </c>
      <c r="H376" s="16"/>
      <c r="I376" s="16"/>
      <c r="J376" s="16"/>
      <c r="K376" s="16">
        <f t="shared" si="23"/>
        <v>125</v>
      </c>
      <c r="L376" s="16">
        <f t="shared" si="31"/>
        <v>0</v>
      </c>
    </row>
    <row r="377" ht="20.1" customHeight="1" spans="1:12">
      <c r="A377" s="18" t="s">
        <v>545</v>
      </c>
      <c r="B377" s="26" t="s">
        <v>550</v>
      </c>
      <c r="C377" s="23" t="s">
        <v>207</v>
      </c>
      <c r="D377" s="26" t="s">
        <v>212</v>
      </c>
      <c r="E377" s="12">
        <v>2013899</v>
      </c>
      <c r="F377" s="12" t="str">
        <f>IF(ISNA(VLOOKUP(E377,'[1]20科目库'!$A:$B,2,0)),"",VLOOKUP(E377,'[1]20科目库'!$A:$B,2,0))</f>
        <v>市场监督管理事务-其他市场监督管理事务</v>
      </c>
      <c r="G377" s="16">
        <v>35</v>
      </c>
      <c r="H377" s="16"/>
      <c r="I377" s="16"/>
      <c r="J377" s="16"/>
      <c r="K377" s="16">
        <f t="shared" si="23"/>
        <v>35</v>
      </c>
      <c r="L377" s="16">
        <f t="shared" si="31"/>
        <v>0</v>
      </c>
    </row>
    <row r="378" ht="20.1" customHeight="1" spans="1:12">
      <c r="A378" s="18" t="s">
        <v>545</v>
      </c>
      <c r="B378" s="23" t="s">
        <v>215</v>
      </c>
      <c r="C378" s="23" t="s">
        <v>207</v>
      </c>
      <c r="D378" s="23" t="s">
        <v>212</v>
      </c>
      <c r="E378" s="12">
        <v>2013801</v>
      </c>
      <c r="F378" s="12" t="str">
        <f>IF(ISNA(VLOOKUP(E378,'[1]20科目库'!$A:$B,2,0)),"",VLOOKUP(E378,'[1]20科目库'!$A:$B,2,0))</f>
        <v>市场监督管理事务-行政运行</v>
      </c>
      <c r="G378" s="16">
        <v>25</v>
      </c>
      <c r="H378" s="16"/>
      <c r="I378" s="16"/>
      <c r="J378" s="16"/>
      <c r="K378" s="16">
        <f t="shared" si="23"/>
        <v>25</v>
      </c>
      <c r="L378" s="16">
        <f t="shared" si="31"/>
        <v>0</v>
      </c>
    </row>
    <row r="379" ht="20.1" customHeight="1" spans="1:12">
      <c r="A379" s="18" t="s">
        <v>545</v>
      </c>
      <c r="B379" s="23" t="s">
        <v>551</v>
      </c>
      <c r="C379" s="23" t="s">
        <v>207</v>
      </c>
      <c r="D379" s="23" t="s">
        <v>212</v>
      </c>
      <c r="E379" s="12">
        <v>2120899</v>
      </c>
      <c r="F379" s="12" t="str">
        <f>IF(ISNA(VLOOKUP(E379,'[1]20科目库'!$A:$B,2,0)),"",VLOOKUP(E379,'[1]20科目库'!$A:$B,2,0))</f>
        <v>国有土地使用权出让收入安排的支出-其他国有土地使用权出让收入安排的支出</v>
      </c>
      <c r="G379" s="16"/>
      <c r="H379" s="16"/>
      <c r="I379" s="16"/>
      <c r="J379" s="16">
        <v>19</v>
      </c>
      <c r="K379" s="16">
        <f t="shared" si="23"/>
        <v>0</v>
      </c>
      <c r="L379" s="16">
        <f t="shared" si="31"/>
        <v>19</v>
      </c>
    </row>
    <row r="380" ht="20.1" customHeight="1" spans="1:12">
      <c r="A380" s="18" t="s">
        <v>545</v>
      </c>
      <c r="B380" s="23" t="s">
        <v>552</v>
      </c>
      <c r="C380" s="23" t="s">
        <v>207</v>
      </c>
      <c r="D380" s="23" t="s">
        <v>212</v>
      </c>
      <c r="E380" s="12">
        <v>2120899</v>
      </c>
      <c r="F380" s="12" t="str">
        <f>IF(ISNA(VLOOKUP(E380,'[1]20科目库'!$A:$B,2,0)),"",VLOOKUP(E380,'[1]20科目库'!$A:$B,2,0))</f>
        <v>国有土地使用权出让收入安排的支出-其他国有土地使用权出让收入安排的支出</v>
      </c>
      <c r="G380" s="16"/>
      <c r="H380" s="16"/>
      <c r="I380" s="16"/>
      <c r="J380" s="16">
        <v>100</v>
      </c>
      <c r="K380" s="16">
        <f t="shared" si="23"/>
        <v>0</v>
      </c>
      <c r="L380" s="16">
        <f t="shared" si="31"/>
        <v>100</v>
      </c>
    </row>
    <row r="381" ht="20.1" customHeight="1" spans="1:12">
      <c r="A381" s="18" t="s">
        <v>545</v>
      </c>
      <c r="B381" s="23" t="s">
        <v>553</v>
      </c>
      <c r="C381" s="23" t="s">
        <v>207</v>
      </c>
      <c r="D381" s="23" t="s">
        <v>212</v>
      </c>
      <c r="E381" s="12">
        <v>2120899</v>
      </c>
      <c r="F381" s="12" t="str">
        <f>IF(ISNA(VLOOKUP(E381,'[1]20科目库'!$A:$B,2,0)),"",VLOOKUP(E381,'[1]20科目库'!$A:$B,2,0))</f>
        <v>国有土地使用权出让收入安排的支出-其他国有土地使用权出让收入安排的支出</v>
      </c>
      <c r="G381" s="16"/>
      <c r="H381" s="16"/>
      <c r="I381" s="16"/>
      <c r="J381" s="16">
        <v>30</v>
      </c>
      <c r="K381" s="16">
        <f t="shared" si="23"/>
        <v>0</v>
      </c>
      <c r="L381" s="16">
        <f t="shared" si="31"/>
        <v>30</v>
      </c>
    </row>
    <row r="382" ht="20.1" customHeight="1" spans="1:12">
      <c r="A382" s="18" t="s">
        <v>545</v>
      </c>
      <c r="B382" s="23" t="s">
        <v>554</v>
      </c>
      <c r="C382" s="23" t="s">
        <v>207</v>
      </c>
      <c r="D382" s="23" t="s">
        <v>208</v>
      </c>
      <c r="E382" s="12">
        <v>2120804</v>
      </c>
      <c r="F382" s="12" t="str">
        <f>IF(ISNA(VLOOKUP(E382,'[1]20科目库'!$A:$B,2,0)),"",VLOOKUP(E382,'[1]20科目库'!$A:$B,2,0))</f>
        <v>国有土地使用权出让收入安排的支出-农村基础设施建设支出</v>
      </c>
      <c r="G382" s="16"/>
      <c r="H382" s="16"/>
      <c r="I382" s="16"/>
      <c r="J382" s="16">
        <v>260</v>
      </c>
      <c r="K382" s="16">
        <f t="shared" si="23"/>
        <v>0</v>
      </c>
      <c r="L382" s="16">
        <f t="shared" si="31"/>
        <v>260</v>
      </c>
    </row>
    <row r="383" ht="20.1" customHeight="1" spans="1:12">
      <c r="A383" s="18" t="s">
        <v>545</v>
      </c>
      <c r="B383" s="23" t="s">
        <v>555</v>
      </c>
      <c r="C383" s="23" t="s">
        <v>207</v>
      </c>
      <c r="D383" s="23" t="s">
        <v>208</v>
      </c>
      <c r="E383" s="12">
        <v>2120899</v>
      </c>
      <c r="F383" s="12" t="str">
        <f>IF(ISNA(VLOOKUP(E383,'[1]20科目库'!$A:$B,2,0)),"",VLOOKUP(E383,'[1]20科目库'!$A:$B,2,0))</f>
        <v>国有土地使用权出让收入安排的支出-其他国有土地使用权出让收入安排的支出</v>
      </c>
      <c r="G383" s="16"/>
      <c r="H383" s="16"/>
      <c r="I383" s="16"/>
      <c r="J383" s="16">
        <v>10</v>
      </c>
      <c r="K383" s="16">
        <f t="shared" si="23"/>
        <v>0</v>
      </c>
      <c r="L383" s="16">
        <f t="shared" si="31"/>
        <v>10</v>
      </c>
    </row>
    <row r="384" ht="20.1" customHeight="1" spans="1:12">
      <c r="A384" s="18" t="s">
        <v>545</v>
      </c>
      <c r="B384" s="23" t="s">
        <v>556</v>
      </c>
      <c r="C384" s="23" t="s">
        <v>207</v>
      </c>
      <c r="D384" s="23" t="s">
        <v>212</v>
      </c>
      <c r="E384" s="12">
        <v>2120899</v>
      </c>
      <c r="F384" s="12" t="str">
        <f>IF(ISNA(VLOOKUP(E384,'[1]20科目库'!$A:$B,2,0)),"",VLOOKUP(E384,'[1]20科目库'!$A:$B,2,0))</f>
        <v>国有土地使用权出让收入安排的支出-其他国有土地使用权出让收入安排的支出</v>
      </c>
      <c r="G384" s="16"/>
      <c r="H384" s="16"/>
      <c r="I384" s="16"/>
      <c r="J384" s="16">
        <v>5</v>
      </c>
      <c r="K384" s="16">
        <f t="shared" si="23"/>
        <v>0</v>
      </c>
      <c r="L384" s="16">
        <f t="shared" si="31"/>
        <v>5</v>
      </c>
    </row>
    <row r="385" ht="20.1" customHeight="1" spans="1:12">
      <c r="A385" s="18" t="s">
        <v>545</v>
      </c>
      <c r="B385" s="23" t="s">
        <v>557</v>
      </c>
      <c r="C385" s="23" t="s">
        <v>207</v>
      </c>
      <c r="D385" s="23" t="s">
        <v>212</v>
      </c>
      <c r="E385" s="12">
        <v>2120899</v>
      </c>
      <c r="F385" s="12" t="str">
        <f>IF(ISNA(VLOOKUP(E385,'[1]20科目库'!$A:$B,2,0)),"",VLOOKUP(E385,'[1]20科目库'!$A:$B,2,0))</f>
        <v>国有土地使用权出让收入安排的支出-其他国有土地使用权出让收入安排的支出</v>
      </c>
      <c r="G385" s="16"/>
      <c r="H385" s="16"/>
      <c r="I385" s="16"/>
      <c r="J385" s="16">
        <v>19</v>
      </c>
      <c r="K385" s="16">
        <f t="shared" si="23"/>
        <v>0</v>
      </c>
      <c r="L385" s="16">
        <f t="shared" si="31"/>
        <v>19</v>
      </c>
    </row>
    <row r="386" ht="20.1" customHeight="1" spans="1:12">
      <c r="A386" s="18" t="s">
        <v>545</v>
      </c>
      <c r="B386" s="23" t="s">
        <v>558</v>
      </c>
      <c r="C386" s="23" t="s">
        <v>207</v>
      </c>
      <c r="D386" s="23" t="s">
        <v>212</v>
      </c>
      <c r="E386" s="12">
        <v>2120899</v>
      </c>
      <c r="F386" s="12" t="str">
        <f>IF(ISNA(VLOOKUP(E386,'[1]20科目库'!$A:$B,2,0)),"",VLOOKUP(E386,'[1]20科目库'!$A:$B,2,0))</f>
        <v>国有土地使用权出让收入安排的支出-其他国有土地使用权出让收入安排的支出</v>
      </c>
      <c r="G386" s="16"/>
      <c r="H386" s="16"/>
      <c r="I386" s="16"/>
      <c r="J386" s="16">
        <v>19</v>
      </c>
      <c r="K386" s="16">
        <f t="shared" si="23"/>
        <v>0</v>
      </c>
      <c r="L386" s="16">
        <f t="shared" si="31"/>
        <v>19</v>
      </c>
    </row>
    <row r="387" ht="20.1" customHeight="1" spans="1:12">
      <c r="A387" s="18" t="s">
        <v>545</v>
      </c>
      <c r="B387" s="23" t="s">
        <v>559</v>
      </c>
      <c r="C387" s="23" t="s">
        <v>207</v>
      </c>
      <c r="D387" s="23" t="s">
        <v>208</v>
      </c>
      <c r="E387" s="12">
        <v>2120804</v>
      </c>
      <c r="F387" s="12" t="str">
        <f>IF(ISNA(VLOOKUP(E387,'[1]20科目库'!$A:$B,2,0)),"",VLOOKUP(E387,'[1]20科目库'!$A:$B,2,0))</f>
        <v>国有土地使用权出让收入安排的支出-农村基础设施建设支出</v>
      </c>
      <c r="G387" s="16"/>
      <c r="H387" s="16"/>
      <c r="I387" s="16"/>
      <c r="J387" s="16">
        <v>60</v>
      </c>
      <c r="K387" s="16">
        <f t="shared" ref="K387:K465" si="32">G387</f>
        <v>0</v>
      </c>
      <c r="L387" s="16">
        <f t="shared" si="31"/>
        <v>60</v>
      </c>
    </row>
    <row r="388" ht="20.1" customHeight="1" spans="1:12">
      <c r="A388" s="18" t="s">
        <v>545</v>
      </c>
      <c r="B388" s="23" t="s">
        <v>223</v>
      </c>
      <c r="C388" s="23" t="s">
        <v>207</v>
      </c>
      <c r="D388" s="23" t="s">
        <v>212</v>
      </c>
      <c r="E388" s="12">
        <v>2120899</v>
      </c>
      <c r="F388" s="12" t="str">
        <f>IF(ISNA(VLOOKUP(E388,'[1]20科目库'!$A:$B,2,0)),"",VLOOKUP(E388,'[1]20科目库'!$A:$B,2,0))</f>
        <v>国有土地使用权出让收入安排的支出-其他国有土地使用权出让收入安排的支出</v>
      </c>
      <c r="G388" s="16"/>
      <c r="H388" s="16"/>
      <c r="I388" s="16"/>
      <c r="J388" s="16">
        <v>129</v>
      </c>
      <c r="K388" s="16">
        <f t="shared" si="32"/>
        <v>0</v>
      </c>
      <c r="L388" s="16">
        <f t="shared" si="31"/>
        <v>129</v>
      </c>
    </row>
    <row r="389" ht="20.1" customHeight="1" spans="1:12">
      <c r="A389" s="18" t="s">
        <v>545</v>
      </c>
      <c r="B389" s="23" t="s">
        <v>560</v>
      </c>
      <c r="C389" s="23" t="s">
        <v>207</v>
      </c>
      <c r="D389" s="23" t="s">
        <v>208</v>
      </c>
      <c r="E389" s="12">
        <v>2120899</v>
      </c>
      <c r="F389" s="12" t="str">
        <f>IF(ISNA(VLOOKUP(E389,'[1]20科目库'!$A:$B,2,0)),"",VLOOKUP(E389,'[1]20科目库'!$A:$B,2,0))</f>
        <v>国有土地使用权出让收入安排的支出-其他国有土地使用权出让收入安排的支出</v>
      </c>
      <c r="G389" s="16"/>
      <c r="H389" s="16"/>
      <c r="I389" s="16">
        <v>2.941</v>
      </c>
      <c r="J389" s="16"/>
      <c r="K389" s="16">
        <v>0</v>
      </c>
      <c r="L389" s="16">
        <f>I389</f>
        <v>2.941</v>
      </c>
    </row>
    <row r="390" ht="20.1" customHeight="1" spans="1:12">
      <c r="A390" s="18" t="s">
        <v>561</v>
      </c>
      <c r="B390" s="23" t="s">
        <v>562</v>
      </c>
      <c r="C390" s="23" t="s">
        <v>207</v>
      </c>
      <c r="D390" s="23" t="s">
        <v>212</v>
      </c>
      <c r="E390" s="12">
        <v>2010306</v>
      </c>
      <c r="F390" s="12" t="str">
        <f>IF(ISNA(VLOOKUP(E390,'[1]20科目库'!$A:$B,2,0)),"",VLOOKUP(E390,'[1]20科目库'!$A:$B,2,0))</f>
        <v>政府办公厅（室）及相关机构事务-政务公开审批</v>
      </c>
      <c r="G390" s="16">
        <v>500</v>
      </c>
      <c r="H390" s="16"/>
      <c r="I390" s="16"/>
      <c r="J390" s="16"/>
      <c r="K390" s="16">
        <f t="shared" si="32"/>
        <v>500</v>
      </c>
      <c r="L390" s="16">
        <f t="shared" ref="L390:L399" si="33">H390+J390</f>
        <v>0</v>
      </c>
    </row>
    <row r="391" ht="20.1" customHeight="1" spans="1:12">
      <c r="A391" s="18" t="s">
        <v>561</v>
      </c>
      <c r="B391" s="24" t="s">
        <v>563</v>
      </c>
      <c r="C391" s="23" t="s">
        <v>207</v>
      </c>
      <c r="D391" s="24" t="s">
        <v>212</v>
      </c>
      <c r="E391" s="12">
        <v>2010306</v>
      </c>
      <c r="F391" s="12" t="str">
        <f>IF(ISNA(VLOOKUP(E391,'[1]20科目库'!$A:$B,2,0)),"",VLOOKUP(E391,'[1]20科目库'!$A:$B,2,0))</f>
        <v>政府办公厅（室）及相关机构事务-政务公开审批</v>
      </c>
      <c r="G391" s="16">
        <v>130</v>
      </c>
      <c r="H391" s="16"/>
      <c r="I391" s="16"/>
      <c r="J391" s="16"/>
      <c r="K391" s="16">
        <f t="shared" si="32"/>
        <v>130</v>
      </c>
      <c r="L391" s="16">
        <f t="shared" si="33"/>
        <v>0</v>
      </c>
    </row>
    <row r="392" ht="20.1" customHeight="1" spans="1:12">
      <c r="A392" s="18" t="s">
        <v>561</v>
      </c>
      <c r="B392" s="24" t="s">
        <v>564</v>
      </c>
      <c r="C392" s="23" t="s">
        <v>207</v>
      </c>
      <c r="D392" s="24" t="s">
        <v>212</v>
      </c>
      <c r="E392" s="12">
        <v>2010306</v>
      </c>
      <c r="F392" s="12" t="str">
        <f>IF(ISNA(VLOOKUP(E392,'[1]20科目库'!$A:$B,2,0)),"",VLOOKUP(E392,'[1]20科目库'!$A:$B,2,0))</f>
        <v>政府办公厅（室）及相关机构事务-政务公开审批</v>
      </c>
      <c r="G392" s="16">
        <v>70</v>
      </c>
      <c r="H392" s="16"/>
      <c r="I392" s="16"/>
      <c r="J392" s="16"/>
      <c r="K392" s="16">
        <f t="shared" si="32"/>
        <v>70</v>
      </c>
      <c r="L392" s="16">
        <f t="shared" si="33"/>
        <v>0</v>
      </c>
    </row>
    <row r="393" ht="20.1" customHeight="1" spans="1:12">
      <c r="A393" s="18" t="s">
        <v>561</v>
      </c>
      <c r="B393" s="24" t="s">
        <v>565</v>
      </c>
      <c r="C393" s="23" t="s">
        <v>207</v>
      </c>
      <c r="D393" s="24" t="s">
        <v>212</v>
      </c>
      <c r="E393" s="12">
        <v>2010306</v>
      </c>
      <c r="F393" s="12" t="str">
        <f>IF(ISNA(VLOOKUP(E393,'[1]20科目库'!$A:$B,2,0)),"",VLOOKUP(E393,'[1]20科目库'!$A:$B,2,0))</f>
        <v>政府办公厅（室）及相关机构事务-政务公开审批</v>
      </c>
      <c r="G393" s="16">
        <v>190</v>
      </c>
      <c r="H393" s="16"/>
      <c r="I393" s="16"/>
      <c r="J393" s="16"/>
      <c r="K393" s="16">
        <f t="shared" si="32"/>
        <v>190</v>
      </c>
      <c r="L393" s="16">
        <f t="shared" si="33"/>
        <v>0</v>
      </c>
    </row>
    <row r="394" ht="20.1" customHeight="1" spans="1:12">
      <c r="A394" s="18" t="s">
        <v>561</v>
      </c>
      <c r="B394" s="24" t="s">
        <v>549</v>
      </c>
      <c r="C394" s="23" t="s">
        <v>207</v>
      </c>
      <c r="D394" s="24" t="s">
        <v>212</v>
      </c>
      <c r="E394" s="12">
        <v>2010306</v>
      </c>
      <c r="F394" s="12" t="str">
        <f>IF(ISNA(VLOOKUP(E394,'[1]20科目库'!$A:$B,2,0)),"",VLOOKUP(E394,'[1]20科目库'!$A:$B,2,0))</f>
        <v>政府办公厅（室）及相关机构事务-政务公开审批</v>
      </c>
      <c r="G394" s="16">
        <v>18</v>
      </c>
      <c r="H394" s="16"/>
      <c r="I394" s="16"/>
      <c r="J394" s="16"/>
      <c r="K394" s="16">
        <f t="shared" si="32"/>
        <v>18</v>
      </c>
      <c r="L394" s="16">
        <f t="shared" si="33"/>
        <v>0</v>
      </c>
    </row>
    <row r="395" ht="20.1" customHeight="1" spans="1:12">
      <c r="A395" s="18" t="s">
        <v>561</v>
      </c>
      <c r="B395" s="24" t="s">
        <v>215</v>
      </c>
      <c r="C395" s="23" t="s">
        <v>207</v>
      </c>
      <c r="D395" s="24" t="s">
        <v>212</v>
      </c>
      <c r="E395" s="12">
        <v>2010306</v>
      </c>
      <c r="F395" s="12" t="str">
        <f>IF(ISNA(VLOOKUP(E395,'[1]20科目库'!$A:$B,2,0)),"",VLOOKUP(E395,'[1]20科目库'!$A:$B,2,0))</f>
        <v>政府办公厅（室）及相关机构事务-政务公开审批</v>
      </c>
      <c r="G395" s="16">
        <v>10</v>
      </c>
      <c r="H395" s="16"/>
      <c r="I395" s="16"/>
      <c r="J395" s="16"/>
      <c r="K395" s="16">
        <f t="shared" si="32"/>
        <v>10</v>
      </c>
      <c r="L395" s="16">
        <f t="shared" si="33"/>
        <v>0</v>
      </c>
    </row>
    <row r="396" ht="20.1" customHeight="1" spans="1:12">
      <c r="A396" s="18" t="s">
        <v>561</v>
      </c>
      <c r="B396" s="24" t="s">
        <v>566</v>
      </c>
      <c r="C396" s="23" t="s">
        <v>207</v>
      </c>
      <c r="D396" s="24" t="s">
        <v>212</v>
      </c>
      <c r="E396" s="12">
        <v>2010306</v>
      </c>
      <c r="F396" s="12" t="str">
        <f>IF(ISNA(VLOOKUP(E396,'[1]20科目库'!$A:$B,2,0)),"",VLOOKUP(E396,'[1]20科目库'!$A:$B,2,0))</f>
        <v>政府办公厅（室）及相关机构事务-政务公开审批</v>
      </c>
      <c r="G396" s="16">
        <v>32</v>
      </c>
      <c r="H396" s="16"/>
      <c r="I396" s="16"/>
      <c r="J396" s="16"/>
      <c r="K396" s="16">
        <f t="shared" si="32"/>
        <v>32</v>
      </c>
      <c r="L396" s="16">
        <f t="shared" si="33"/>
        <v>0</v>
      </c>
    </row>
    <row r="397" ht="20.1" customHeight="1" spans="1:12">
      <c r="A397" s="18" t="s">
        <v>561</v>
      </c>
      <c r="B397" s="24" t="s">
        <v>567</v>
      </c>
      <c r="C397" s="23" t="s">
        <v>207</v>
      </c>
      <c r="D397" s="24" t="s">
        <v>212</v>
      </c>
      <c r="E397" s="12">
        <v>2010306</v>
      </c>
      <c r="F397" s="12" t="str">
        <f>IF(ISNA(VLOOKUP(E397,'[1]20科目库'!$A:$B,2,0)),"",VLOOKUP(E397,'[1]20科目库'!$A:$B,2,0))</f>
        <v>政府办公厅（室）及相关机构事务-政务公开审批</v>
      </c>
      <c r="G397" s="16">
        <v>380</v>
      </c>
      <c r="H397" s="16"/>
      <c r="I397" s="16"/>
      <c r="J397" s="16"/>
      <c r="K397" s="16">
        <f t="shared" si="32"/>
        <v>380</v>
      </c>
      <c r="L397" s="16">
        <f t="shared" si="33"/>
        <v>0</v>
      </c>
    </row>
    <row r="398" ht="20.1" customHeight="1" spans="1:12">
      <c r="A398" s="18" t="s">
        <v>561</v>
      </c>
      <c r="B398" s="24" t="s">
        <v>568</v>
      </c>
      <c r="C398" s="23" t="s">
        <v>207</v>
      </c>
      <c r="D398" s="24" t="s">
        <v>212</v>
      </c>
      <c r="E398" s="12">
        <v>2120899</v>
      </c>
      <c r="F398" s="12" t="str">
        <f>IF(ISNA(VLOOKUP(E398,'[1]20科目库'!$A:$B,2,0)),"",VLOOKUP(E398,'[1]20科目库'!$A:$B,2,0))</f>
        <v>国有土地使用权出让收入安排的支出-其他国有土地使用权出让收入安排的支出</v>
      </c>
      <c r="G398" s="16"/>
      <c r="H398" s="16"/>
      <c r="I398" s="16"/>
      <c r="J398" s="16">
        <v>150</v>
      </c>
      <c r="K398" s="16">
        <f t="shared" si="32"/>
        <v>0</v>
      </c>
      <c r="L398" s="16">
        <f t="shared" si="33"/>
        <v>150</v>
      </c>
    </row>
    <row r="399" ht="20.1" customHeight="1" spans="1:12">
      <c r="A399" s="18" t="s">
        <v>561</v>
      </c>
      <c r="B399" s="24" t="s">
        <v>569</v>
      </c>
      <c r="C399" s="23" t="s">
        <v>207</v>
      </c>
      <c r="D399" s="24" t="s">
        <v>212</v>
      </c>
      <c r="E399" s="12">
        <v>2120899</v>
      </c>
      <c r="F399" s="12" t="str">
        <f>IF(ISNA(VLOOKUP(E399,'[1]20科目库'!$A:$B,2,0)),"",VLOOKUP(E399,'[1]20科目库'!$A:$B,2,0))</f>
        <v>国有土地使用权出让收入安排的支出-其他国有土地使用权出让收入安排的支出</v>
      </c>
      <c r="G399" s="16"/>
      <c r="H399" s="16"/>
      <c r="I399" s="16"/>
      <c r="J399" s="16">
        <v>1000</v>
      </c>
      <c r="K399" s="16">
        <f t="shared" si="32"/>
        <v>0</v>
      </c>
      <c r="L399" s="16">
        <f t="shared" si="33"/>
        <v>1000</v>
      </c>
    </row>
    <row r="400" ht="20.1" customHeight="1" spans="1:12">
      <c r="A400" s="18" t="s">
        <v>561</v>
      </c>
      <c r="B400" s="24" t="s">
        <v>560</v>
      </c>
      <c r="C400" s="23" t="s">
        <v>207</v>
      </c>
      <c r="D400" s="24" t="s">
        <v>208</v>
      </c>
      <c r="E400" s="12">
        <v>2120899</v>
      </c>
      <c r="F400" s="12" t="str">
        <f>IF(ISNA(VLOOKUP(E400,'[1]20科目库'!$A:$B,2,0)),"",VLOOKUP(E400,'[1]20科目库'!$A:$B,2,0))</f>
        <v>国有土地使用权出让收入安排的支出-其他国有土地使用权出让收入安排的支出</v>
      </c>
      <c r="G400" s="16"/>
      <c r="H400" s="16"/>
      <c r="I400" s="16">
        <v>2.53</v>
      </c>
      <c r="J400" s="16"/>
      <c r="K400" s="16">
        <v>0</v>
      </c>
      <c r="L400" s="16">
        <f>I400</f>
        <v>2.53</v>
      </c>
    </row>
    <row r="401" ht="20.1" customHeight="1" spans="1:12">
      <c r="A401" s="18" t="s">
        <v>561</v>
      </c>
      <c r="B401" s="24" t="s">
        <v>570</v>
      </c>
      <c r="C401" s="23" t="s">
        <v>207</v>
      </c>
      <c r="D401" s="24" t="s">
        <v>208</v>
      </c>
      <c r="E401" s="12">
        <v>2120899</v>
      </c>
      <c r="F401" s="12" t="str">
        <f>IF(ISNA(VLOOKUP(E401,'[1]20科目库'!$A:$B,2,0)),"",VLOOKUP(E401,'[1]20科目库'!$A:$B,2,0))</f>
        <v>国有土地使用权出让收入安排的支出-其他国有土地使用权出让收入安排的支出</v>
      </c>
      <c r="G401" s="16"/>
      <c r="H401" s="16"/>
      <c r="I401" s="16">
        <v>2000</v>
      </c>
      <c r="J401" s="16"/>
      <c r="K401" s="16">
        <v>0</v>
      </c>
      <c r="L401" s="16">
        <f>I401</f>
        <v>2000</v>
      </c>
    </row>
    <row r="402" ht="20.1" customHeight="1" spans="1:12">
      <c r="A402" s="18" t="s">
        <v>571</v>
      </c>
      <c r="B402" s="24" t="s">
        <v>572</v>
      </c>
      <c r="C402" s="23" t="s">
        <v>207</v>
      </c>
      <c r="D402" s="24" t="s">
        <v>212</v>
      </c>
      <c r="E402" s="12">
        <v>2019999</v>
      </c>
      <c r="F402" s="12" t="str">
        <f>IF(ISNA(VLOOKUP(E402,'[1]20科目库'!$A:$B,2,0)),"",VLOOKUP(E402,'[1]20科目库'!$A:$B,2,0))</f>
        <v>其他一般公共服务支出-其他一般公共服务支出</v>
      </c>
      <c r="G402" s="16">
        <v>260</v>
      </c>
      <c r="H402" s="16"/>
      <c r="I402" s="16"/>
      <c r="J402" s="16"/>
      <c r="K402" s="16">
        <f t="shared" si="32"/>
        <v>260</v>
      </c>
      <c r="L402" s="16">
        <f t="shared" ref="L402:L407" si="34">H402+J402</f>
        <v>0</v>
      </c>
    </row>
    <row r="403" ht="20.1" customHeight="1" spans="1:12">
      <c r="A403" s="18" t="s">
        <v>571</v>
      </c>
      <c r="B403" s="25" t="s">
        <v>573</v>
      </c>
      <c r="C403" s="23" t="s">
        <v>207</v>
      </c>
      <c r="D403" s="25" t="s">
        <v>212</v>
      </c>
      <c r="E403" s="12">
        <v>2019999</v>
      </c>
      <c r="F403" s="12" t="str">
        <f>IF(ISNA(VLOOKUP(E403,'[1]20科目库'!$A:$B,2,0)),"",VLOOKUP(E403,'[1]20科目库'!$A:$B,2,0))</f>
        <v>其他一般公共服务支出-其他一般公共服务支出</v>
      </c>
      <c r="G403" s="16">
        <v>10</v>
      </c>
      <c r="H403" s="16"/>
      <c r="I403" s="16"/>
      <c r="J403" s="16"/>
      <c r="K403" s="16">
        <f t="shared" si="32"/>
        <v>10</v>
      </c>
      <c r="L403" s="16">
        <f t="shared" si="34"/>
        <v>0</v>
      </c>
    </row>
    <row r="404" ht="20.1" customHeight="1" spans="1:12">
      <c r="A404" s="18" t="s">
        <v>571</v>
      </c>
      <c r="B404" s="25" t="s">
        <v>574</v>
      </c>
      <c r="C404" s="23" t="s">
        <v>207</v>
      </c>
      <c r="D404" s="25" t="s">
        <v>212</v>
      </c>
      <c r="E404" s="12">
        <v>2019999</v>
      </c>
      <c r="F404" s="12" t="str">
        <f>IF(ISNA(VLOOKUP(E404,'[1]20科目库'!$A:$B,2,0)),"",VLOOKUP(E404,'[1]20科目库'!$A:$B,2,0))</f>
        <v>其他一般公共服务支出-其他一般公共服务支出</v>
      </c>
      <c r="G404" s="16">
        <v>120</v>
      </c>
      <c r="H404" s="16"/>
      <c r="I404" s="16"/>
      <c r="J404" s="16"/>
      <c r="K404" s="16">
        <f t="shared" si="32"/>
        <v>120</v>
      </c>
      <c r="L404" s="16">
        <f t="shared" si="34"/>
        <v>0</v>
      </c>
    </row>
    <row r="405" ht="20.1" customHeight="1" spans="1:12">
      <c r="A405" s="18" t="s">
        <v>571</v>
      </c>
      <c r="B405" s="25" t="s">
        <v>575</v>
      </c>
      <c r="C405" s="23" t="s">
        <v>207</v>
      </c>
      <c r="D405" s="25" t="s">
        <v>212</v>
      </c>
      <c r="E405" s="12">
        <v>2019999</v>
      </c>
      <c r="F405" s="12" t="str">
        <f>IF(ISNA(VLOOKUP(E405,'[1]20科目库'!$A:$B,2,0)),"",VLOOKUP(E405,'[1]20科目库'!$A:$B,2,0))</f>
        <v>其他一般公共服务支出-其他一般公共服务支出</v>
      </c>
      <c r="G405" s="16">
        <v>65</v>
      </c>
      <c r="H405" s="16"/>
      <c r="I405" s="16"/>
      <c r="J405" s="16"/>
      <c r="K405" s="16">
        <f t="shared" si="32"/>
        <v>65</v>
      </c>
      <c r="L405" s="16">
        <f t="shared" si="34"/>
        <v>0</v>
      </c>
    </row>
    <row r="406" ht="20.1" customHeight="1" spans="1:12">
      <c r="A406" s="18" t="s">
        <v>571</v>
      </c>
      <c r="B406" s="25" t="s">
        <v>576</v>
      </c>
      <c r="C406" s="23" t="s">
        <v>207</v>
      </c>
      <c r="D406" s="25" t="s">
        <v>212</v>
      </c>
      <c r="E406" s="12">
        <v>2019999</v>
      </c>
      <c r="F406" s="12" t="str">
        <f>IF(ISNA(VLOOKUP(E406,'[1]20科目库'!$A:$B,2,0)),"",VLOOKUP(E406,'[1]20科目库'!$A:$B,2,0))</f>
        <v>其他一般公共服务支出-其他一般公共服务支出</v>
      </c>
      <c r="G406" s="16">
        <v>80</v>
      </c>
      <c r="H406" s="16"/>
      <c r="I406" s="16"/>
      <c r="J406" s="16"/>
      <c r="K406" s="16">
        <f t="shared" si="32"/>
        <v>80</v>
      </c>
      <c r="L406" s="16">
        <f t="shared" si="34"/>
        <v>0</v>
      </c>
    </row>
    <row r="407" ht="20.1" customHeight="1" spans="1:12">
      <c r="A407" s="18" t="s">
        <v>571</v>
      </c>
      <c r="B407" s="25" t="s">
        <v>577</v>
      </c>
      <c r="C407" s="23" t="s">
        <v>207</v>
      </c>
      <c r="D407" s="25" t="s">
        <v>212</v>
      </c>
      <c r="E407" s="12">
        <v>2019999</v>
      </c>
      <c r="F407" s="12" t="str">
        <f>IF(ISNA(VLOOKUP(E407,'[1]20科目库'!$A:$B,2,0)),"",VLOOKUP(E407,'[1]20科目库'!$A:$B,2,0))</f>
        <v>其他一般公共服务支出-其他一般公共服务支出</v>
      </c>
      <c r="G407" s="16">
        <v>20</v>
      </c>
      <c r="H407" s="16"/>
      <c r="I407" s="16"/>
      <c r="J407" s="16"/>
      <c r="K407" s="16">
        <f t="shared" si="32"/>
        <v>20</v>
      </c>
      <c r="L407" s="16">
        <f t="shared" si="34"/>
        <v>0</v>
      </c>
    </row>
    <row r="408" ht="20.1" customHeight="1" spans="1:12">
      <c r="A408" s="18" t="s">
        <v>571</v>
      </c>
      <c r="B408" s="25" t="s">
        <v>215</v>
      </c>
      <c r="C408" s="23" t="s">
        <v>207</v>
      </c>
      <c r="D408" s="25" t="s">
        <v>212</v>
      </c>
      <c r="E408" s="12">
        <v>2019999</v>
      </c>
      <c r="F408" s="12" t="str">
        <f>IF(ISNA(VLOOKUP(E408,'[1]20科目库'!$A:$B,2,0)),"",VLOOKUP(E408,'[1]20科目库'!$A:$B,2,0))</f>
        <v>其他一般公共服务支出-其他一般公共服务支出</v>
      </c>
      <c r="G408" s="16">
        <v>10</v>
      </c>
      <c r="H408" s="16"/>
      <c r="I408" s="16"/>
      <c r="J408" s="16">
        <v>7</v>
      </c>
      <c r="K408" s="16">
        <f>G408+J408</f>
        <v>17</v>
      </c>
      <c r="L408" s="16">
        <f>H408</f>
        <v>0</v>
      </c>
    </row>
    <row r="409" ht="20.1" customHeight="1" spans="1:12">
      <c r="A409" s="18" t="s">
        <v>571</v>
      </c>
      <c r="B409" s="25" t="s">
        <v>578</v>
      </c>
      <c r="C409" s="23" t="s">
        <v>207</v>
      </c>
      <c r="D409" s="25" t="s">
        <v>212</v>
      </c>
      <c r="E409" s="12">
        <v>2120899</v>
      </c>
      <c r="F409" s="12" t="str">
        <f>IF(ISNA(VLOOKUP(E409,'[1]20科目库'!$A:$B,2,0)),"",VLOOKUP(E409,'[1]20科目库'!$A:$B,2,0))</f>
        <v>国有土地使用权出让收入安排的支出-其他国有土地使用权出让收入安排的支出</v>
      </c>
      <c r="G409" s="16"/>
      <c r="H409" s="16"/>
      <c r="I409" s="16"/>
      <c r="J409" s="16">
        <v>15</v>
      </c>
      <c r="K409" s="16">
        <f t="shared" si="32"/>
        <v>0</v>
      </c>
      <c r="L409" s="16">
        <f t="shared" ref="L409:L417" si="35">H409+J409</f>
        <v>15</v>
      </c>
    </row>
    <row r="410" ht="20.1" customHeight="1" spans="1:12">
      <c r="A410" s="18" t="s">
        <v>579</v>
      </c>
      <c r="B410" s="25" t="s">
        <v>215</v>
      </c>
      <c r="C410" s="23" t="s">
        <v>207</v>
      </c>
      <c r="D410" s="25" t="s">
        <v>212</v>
      </c>
      <c r="E410" s="12">
        <v>2070805</v>
      </c>
      <c r="F410" s="12" t="str">
        <f>IF(ISNA(VLOOKUP(E410,'[1]20科目库'!$A:$B,2,0)),"",VLOOKUP(E410,'[1]20科目库'!$A:$B,2,0))</f>
        <v>广播电视-电视</v>
      </c>
      <c r="G410" s="16">
        <v>30</v>
      </c>
      <c r="H410" s="16"/>
      <c r="I410" s="16"/>
      <c r="J410" s="16"/>
      <c r="K410" s="16">
        <f t="shared" si="32"/>
        <v>30</v>
      </c>
      <c r="L410" s="16">
        <f t="shared" si="35"/>
        <v>0</v>
      </c>
    </row>
    <row r="411" ht="20.1" customHeight="1" spans="1:12">
      <c r="A411" s="18" t="s">
        <v>579</v>
      </c>
      <c r="B411" s="32" t="s">
        <v>580</v>
      </c>
      <c r="C411" s="23" t="s">
        <v>207</v>
      </c>
      <c r="D411" s="32" t="s">
        <v>212</v>
      </c>
      <c r="E411" s="12">
        <v>2070805</v>
      </c>
      <c r="F411" s="12" t="str">
        <f>IF(ISNA(VLOOKUP(E411,'[1]20科目库'!$A:$B,2,0)),"",VLOOKUP(E411,'[1]20科目库'!$A:$B,2,0))</f>
        <v>广播电视-电视</v>
      </c>
      <c r="G411" s="16">
        <v>200</v>
      </c>
      <c r="H411" s="16"/>
      <c r="I411" s="16"/>
      <c r="J411" s="16"/>
      <c r="K411" s="16">
        <f t="shared" si="32"/>
        <v>200</v>
      </c>
      <c r="L411" s="16">
        <f t="shared" si="35"/>
        <v>0</v>
      </c>
    </row>
    <row r="412" ht="20.1" customHeight="1" spans="1:12">
      <c r="A412" s="18" t="s">
        <v>579</v>
      </c>
      <c r="B412" s="32" t="s">
        <v>540</v>
      </c>
      <c r="C412" s="23" t="s">
        <v>207</v>
      </c>
      <c r="D412" s="32" t="s">
        <v>212</v>
      </c>
      <c r="E412" s="12">
        <v>2070805</v>
      </c>
      <c r="F412" s="12" t="str">
        <f>IF(ISNA(VLOOKUP(E412,'[1]20科目库'!$A:$B,2,0)),"",VLOOKUP(E412,'[1]20科目库'!$A:$B,2,0))</f>
        <v>广播电视-电视</v>
      </c>
      <c r="G412" s="16">
        <v>48</v>
      </c>
      <c r="H412" s="16"/>
      <c r="I412" s="16"/>
      <c r="J412" s="16"/>
      <c r="K412" s="16">
        <f t="shared" si="32"/>
        <v>48</v>
      </c>
      <c r="L412" s="16">
        <f t="shared" si="35"/>
        <v>0</v>
      </c>
    </row>
    <row r="413" ht="20.1" customHeight="1" spans="1:12">
      <c r="A413" s="18" t="s">
        <v>579</v>
      </c>
      <c r="B413" s="32" t="s">
        <v>581</v>
      </c>
      <c r="C413" s="23" t="s">
        <v>207</v>
      </c>
      <c r="D413" s="32" t="s">
        <v>212</v>
      </c>
      <c r="E413" s="12">
        <v>2070805</v>
      </c>
      <c r="F413" s="12" t="str">
        <f>IF(ISNA(VLOOKUP(E413,'[1]20科目库'!$A:$B,2,0)),"",VLOOKUP(E413,'[1]20科目库'!$A:$B,2,0))</f>
        <v>广播电视-电视</v>
      </c>
      <c r="G413" s="16">
        <v>43</v>
      </c>
      <c r="H413" s="16"/>
      <c r="I413" s="16"/>
      <c r="J413" s="16"/>
      <c r="K413" s="16">
        <f t="shared" si="32"/>
        <v>43</v>
      </c>
      <c r="L413" s="16">
        <f t="shared" si="35"/>
        <v>0</v>
      </c>
    </row>
    <row r="414" ht="20.1" customHeight="1" spans="1:12">
      <c r="A414" s="18" t="s">
        <v>579</v>
      </c>
      <c r="B414" s="32" t="s">
        <v>582</v>
      </c>
      <c r="C414" s="23" t="s">
        <v>207</v>
      </c>
      <c r="D414" s="32" t="s">
        <v>212</v>
      </c>
      <c r="E414" s="12">
        <v>2070805</v>
      </c>
      <c r="F414" s="12" t="str">
        <f>IF(ISNA(VLOOKUP(E414,'[1]20科目库'!$A:$B,2,0)),"",VLOOKUP(E414,'[1]20科目库'!$A:$B,2,0))</f>
        <v>广播电视-电视</v>
      </c>
      <c r="G414" s="16">
        <v>187</v>
      </c>
      <c r="H414" s="16"/>
      <c r="I414" s="16"/>
      <c r="J414" s="16"/>
      <c r="K414" s="16">
        <f t="shared" si="32"/>
        <v>187</v>
      </c>
      <c r="L414" s="16">
        <f t="shared" si="35"/>
        <v>0</v>
      </c>
    </row>
    <row r="415" ht="20.1" customHeight="1" spans="1:12">
      <c r="A415" s="18" t="s">
        <v>579</v>
      </c>
      <c r="B415" s="32" t="s">
        <v>583</v>
      </c>
      <c r="C415" s="23" t="s">
        <v>207</v>
      </c>
      <c r="D415" s="32" t="s">
        <v>212</v>
      </c>
      <c r="E415" s="12">
        <v>2070805</v>
      </c>
      <c r="F415" s="12" t="str">
        <f>IF(ISNA(VLOOKUP(E415,'[1]20科目库'!$A:$B,2,0)),"",VLOOKUP(E415,'[1]20科目库'!$A:$B,2,0))</f>
        <v>广播电视-电视</v>
      </c>
      <c r="G415" s="16">
        <v>100</v>
      </c>
      <c r="H415" s="16"/>
      <c r="I415" s="16"/>
      <c r="J415" s="16"/>
      <c r="K415" s="16">
        <f t="shared" si="32"/>
        <v>100</v>
      </c>
      <c r="L415" s="16">
        <f t="shared" si="35"/>
        <v>0</v>
      </c>
    </row>
    <row r="416" ht="20.1" customHeight="1" spans="1:12">
      <c r="A416" s="18" t="s">
        <v>579</v>
      </c>
      <c r="B416" s="32" t="s">
        <v>584</v>
      </c>
      <c r="C416" s="23" t="s">
        <v>207</v>
      </c>
      <c r="D416" s="32" t="s">
        <v>212</v>
      </c>
      <c r="E416" s="12">
        <v>2120899</v>
      </c>
      <c r="F416" s="12" t="str">
        <f>IF(ISNA(VLOOKUP(E416,'[1]20科目库'!$A:$B,2,0)),"",VLOOKUP(E416,'[1]20科目库'!$A:$B,2,0))</f>
        <v>国有土地使用权出让收入安排的支出-其他国有土地使用权出让收入安排的支出</v>
      </c>
      <c r="G416" s="16"/>
      <c r="H416" s="16">
        <v>500</v>
      </c>
      <c r="I416" s="16"/>
      <c r="J416" s="16">
        <v>1500</v>
      </c>
      <c r="K416" s="16">
        <f t="shared" si="32"/>
        <v>0</v>
      </c>
      <c r="L416" s="16">
        <f t="shared" si="35"/>
        <v>2000</v>
      </c>
    </row>
    <row r="417" ht="20.1" customHeight="1" spans="1:12">
      <c r="A417" s="18" t="s">
        <v>579</v>
      </c>
      <c r="B417" s="33" t="s">
        <v>585</v>
      </c>
      <c r="C417" s="23" t="s">
        <v>207</v>
      </c>
      <c r="D417" s="33" t="s">
        <v>212</v>
      </c>
      <c r="E417" s="12">
        <v>2120899</v>
      </c>
      <c r="F417" s="12" t="str">
        <f>IF(ISNA(VLOOKUP(E417,'[1]20科目库'!$A:$B,2,0)),"",VLOOKUP(E417,'[1]20科目库'!$A:$B,2,0))</f>
        <v>国有土地使用权出让收入安排的支出-其他国有土地使用权出让收入安排的支出</v>
      </c>
      <c r="G417" s="16"/>
      <c r="H417" s="16"/>
      <c r="I417" s="16"/>
      <c r="J417" s="16">
        <v>228</v>
      </c>
      <c r="K417" s="16">
        <f t="shared" si="32"/>
        <v>0</v>
      </c>
      <c r="L417" s="16">
        <f t="shared" si="35"/>
        <v>228</v>
      </c>
    </row>
    <row r="418" ht="20.1" customHeight="1" spans="1:12">
      <c r="A418" s="18" t="s">
        <v>579</v>
      </c>
      <c r="B418" s="33" t="s">
        <v>586</v>
      </c>
      <c r="C418" s="23" t="s">
        <v>207</v>
      </c>
      <c r="D418" s="33" t="s">
        <v>208</v>
      </c>
      <c r="E418" s="12">
        <v>2070805</v>
      </c>
      <c r="F418" s="12" t="str">
        <f>IF(ISNA(VLOOKUP(E418,'[1]20科目库'!$A:$B,2,0)),"",VLOOKUP(E418,'[1]20科目库'!$A:$B,2,0))</f>
        <v>广播电视-电视</v>
      </c>
      <c r="G418" s="16"/>
      <c r="H418" s="16"/>
      <c r="I418" s="16">
        <v>32.0462</v>
      </c>
      <c r="J418" s="16"/>
      <c r="K418" s="16">
        <f>I418</f>
        <v>32.0462</v>
      </c>
      <c r="L418" s="16">
        <v>0</v>
      </c>
    </row>
    <row r="419" ht="20.1" customHeight="1" spans="1:12">
      <c r="A419" s="18" t="s">
        <v>579</v>
      </c>
      <c r="B419" s="33" t="s">
        <v>587</v>
      </c>
      <c r="C419" s="23" t="s">
        <v>207</v>
      </c>
      <c r="D419" s="33" t="s">
        <v>208</v>
      </c>
      <c r="E419" s="12">
        <v>2070805</v>
      </c>
      <c r="F419" s="12" t="str">
        <f>IF(ISNA(VLOOKUP(E419,'[1]20科目库'!$A:$B,2,0)),"",VLOOKUP(E419,'[1]20科目库'!$A:$B,2,0))</f>
        <v>广播电视-电视</v>
      </c>
      <c r="G419" s="16"/>
      <c r="H419" s="16"/>
      <c r="I419" s="16">
        <v>13</v>
      </c>
      <c r="J419" s="16"/>
      <c r="K419" s="16">
        <f>I419</f>
        <v>13</v>
      </c>
      <c r="L419" s="16">
        <v>0</v>
      </c>
    </row>
    <row r="420" ht="20.1" customHeight="1" spans="1:12">
      <c r="A420" s="18" t="s">
        <v>579</v>
      </c>
      <c r="B420" s="33" t="s">
        <v>512</v>
      </c>
      <c r="C420" s="23" t="s">
        <v>207</v>
      </c>
      <c r="D420" s="33" t="s">
        <v>208</v>
      </c>
      <c r="E420" s="12">
        <v>2070805</v>
      </c>
      <c r="F420" s="12" t="str">
        <f>IF(ISNA(VLOOKUP(E420,'[1]20科目库'!$A:$B,2,0)),"",VLOOKUP(E420,'[1]20科目库'!$A:$B,2,0))</f>
        <v>广播电视-电视</v>
      </c>
      <c r="G420" s="16"/>
      <c r="H420" s="16"/>
      <c r="I420" s="16">
        <v>12.8</v>
      </c>
      <c r="J420" s="16"/>
      <c r="K420" s="16">
        <f>I420</f>
        <v>12.8</v>
      </c>
      <c r="L420" s="16">
        <v>0</v>
      </c>
    </row>
    <row r="421" ht="20.1" customHeight="1" spans="1:12">
      <c r="A421" s="18" t="s">
        <v>588</v>
      </c>
      <c r="B421" s="33" t="s">
        <v>589</v>
      </c>
      <c r="C421" s="23" t="s">
        <v>207</v>
      </c>
      <c r="D421" s="33" t="s">
        <v>212</v>
      </c>
      <c r="E421" s="12">
        <v>2120899</v>
      </c>
      <c r="F421" s="12" t="str">
        <f>IF(ISNA(VLOOKUP(E421,'[1]20科目库'!$A:$B,2,0)),"",VLOOKUP(E421,'[1]20科目库'!$A:$B,2,0))</f>
        <v>国有土地使用权出让收入安排的支出-其他国有土地使用权出让收入安排的支出</v>
      </c>
      <c r="G421" s="16"/>
      <c r="H421" s="16"/>
      <c r="I421" s="16">
        <v>200</v>
      </c>
      <c r="J421" s="16">
        <v>450</v>
      </c>
      <c r="K421" s="16">
        <f>G421+I421</f>
        <v>200</v>
      </c>
      <c r="L421" s="16">
        <f>H421+J421</f>
        <v>450</v>
      </c>
    </row>
    <row r="422" ht="20.1" customHeight="1" spans="1:12">
      <c r="A422" s="18" t="s">
        <v>588</v>
      </c>
      <c r="B422" s="33" t="s">
        <v>590</v>
      </c>
      <c r="C422" s="23" t="s">
        <v>207</v>
      </c>
      <c r="D422" s="33" t="s">
        <v>212</v>
      </c>
      <c r="E422" s="12">
        <v>2120899</v>
      </c>
      <c r="F422" s="12" t="str">
        <f>IF(ISNA(VLOOKUP(E422,'[1]20科目库'!$A:$B,2,0)),"",VLOOKUP(E422,'[1]20科目库'!$A:$B,2,0))</f>
        <v>国有土地使用权出让收入安排的支出-其他国有土地使用权出让收入安排的支出</v>
      </c>
      <c r="G422" s="16"/>
      <c r="H422" s="16"/>
      <c r="I422" s="16"/>
      <c r="J422" s="16">
        <v>550</v>
      </c>
      <c r="K422" s="16">
        <f t="shared" si="32"/>
        <v>0</v>
      </c>
      <c r="L422" s="16">
        <f>H422+J422</f>
        <v>550</v>
      </c>
    </row>
    <row r="423" ht="20.1" customHeight="1" spans="1:12">
      <c r="A423" s="11" t="s">
        <v>588</v>
      </c>
      <c r="B423" s="33" t="s">
        <v>591</v>
      </c>
      <c r="C423" s="23" t="s">
        <v>207</v>
      </c>
      <c r="D423" s="33" t="s">
        <v>212</v>
      </c>
      <c r="E423" s="12">
        <v>2120899</v>
      </c>
      <c r="F423" s="12" t="str">
        <f>IF(ISNA(VLOOKUP(E423,'[1]20科目库'!$A:$B,2,0)),"",VLOOKUP(E423,'[1]20科目库'!$A:$B,2,0))</f>
        <v>国有土地使用权出让收入安排的支出-其他国有土地使用权出让收入安排的支出</v>
      </c>
      <c r="G423" s="16"/>
      <c r="H423" s="16"/>
      <c r="I423" s="16"/>
      <c r="J423" s="16">
        <v>200</v>
      </c>
      <c r="K423" s="16">
        <f t="shared" si="32"/>
        <v>0</v>
      </c>
      <c r="L423" s="16">
        <f>H423+J423</f>
        <v>200</v>
      </c>
    </row>
    <row r="424" ht="20.1" customHeight="1" spans="1:12">
      <c r="A424" s="11" t="s">
        <v>588</v>
      </c>
      <c r="B424" s="33" t="s">
        <v>592</v>
      </c>
      <c r="C424" s="23" t="s">
        <v>207</v>
      </c>
      <c r="D424" s="33" t="s">
        <v>208</v>
      </c>
      <c r="E424" s="12">
        <v>2240299</v>
      </c>
      <c r="F424" s="12" t="str">
        <f>IF(ISNA(VLOOKUP(E424,'[1]20科目库'!$A:$B,2,0)),"",VLOOKUP(E424,'[1]20科目库'!$A:$B,2,0))</f>
        <v>消防事务-其他消防事务支出</v>
      </c>
      <c r="G424" s="16"/>
      <c r="H424" s="16"/>
      <c r="I424" s="16">
        <v>255</v>
      </c>
      <c r="J424" s="16"/>
      <c r="K424" s="16">
        <f>I424</f>
        <v>255</v>
      </c>
      <c r="L424" s="16">
        <v>0</v>
      </c>
    </row>
    <row r="425" ht="20.1" customHeight="1" spans="1:12">
      <c r="A425" s="11" t="s">
        <v>593</v>
      </c>
      <c r="B425" s="33" t="s">
        <v>594</v>
      </c>
      <c r="C425" s="23" t="s">
        <v>207</v>
      </c>
      <c r="D425" s="33" t="s">
        <v>212</v>
      </c>
      <c r="E425" s="12">
        <v>2120899</v>
      </c>
      <c r="F425" s="12" t="str">
        <f>IF(ISNA(VLOOKUP(E425,'[1]20科目库'!$A:$B,2,0)),"",VLOOKUP(E425,'[1]20科目库'!$A:$B,2,0))</f>
        <v>国有土地使用权出让收入安排的支出-其他国有土地使用权出让收入安排的支出</v>
      </c>
      <c r="G425" s="16"/>
      <c r="H425" s="16"/>
      <c r="I425" s="16"/>
      <c r="J425" s="16">
        <v>78</v>
      </c>
      <c r="K425" s="16">
        <f t="shared" si="32"/>
        <v>0</v>
      </c>
      <c r="L425" s="16">
        <f t="shared" ref="L425:L430" si="36">H425+J425</f>
        <v>78</v>
      </c>
    </row>
    <row r="426" ht="20.1" customHeight="1" spans="1:12">
      <c r="A426" s="11" t="s">
        <v>593</v>
      </c>
      <c r="B426" s="33" t="s">
        <v>595</v>
      </c>
      <c r="C426" s="23" t="s">
        <v>207</v>
      </c>
      <c r="D426" s="33" t="s">
        <v>212</v>
      </c>
      <c r="E426" s="12">
        <v>2120899</v>
      </c>
      <c r="F426" s="12" t="str">
        <f>IF(ISNA(VLOOKUP(E426,'[1]20科目库'!$A:$B,2,0)),"",VLOOKUP(E426,'[1]20科目库'!$A:$B,2,0))</f>
        <v>国有土地使用权出让收入安排的支出-其他国有土地使用权出让收入安排的支出</v>
      </c>
      <c r="G426" s="16"/>
      <c r="H426" s="16"/>
      <c r="I426" s="16">
        <v>30</v>
      </c>
      <c r="J426" s="16">
        <v>95</v>
      </c>
      <c r="K426" s="16">
        <f>G426+I426</f>
        <v>30</v>
      </c>
      <c r="L426" s="16">
        <f t="shared" si="36"/>
        <v>95</v>
      </c>
    </row>
    <row r="427" ht="20.1" customHeight="1" spans="1:12">
      <c r="A427" s="11" t="s">
        <v>593</v>
      </c>
      <c r="B427" s="33" t="s">
        <v>596</v>
      </c>
      <c r="C427" s="23" t="s">
        <v>207</v>
      </c>
      <c r="D427" s="33" t="s">
        <v>212</v>
      </c>
      <c r="E427" s="12">
        <v>2120899</v>
      </c>
      <c r="F427" s="12" t="str">
        <f>IF(ISNA(VLOOKUP(E427,'[1]20科目库'!$A:$B,2,0)),"",VLOOKUP(E427,'[1]20科目库'!$A:$B,2,0))</f>
        <v>国有土地使用权出让收入安排的支出-其他国有土地使用权出让收入安排的支出</v>
      </c>
      <c r="G427" s="16"/>
      <c r="H427" s="16"/>
      <c r="I427" s="16">
        <v>20</v>
      </c>
      <c r="J427" s="16">
        <v>88</v>
      </c>
      <c r="K427" s="16">
        <f t="shared" ref="K427:K430" si="37">G427+I427</f>
        <v>20</v>
      </c>
      <c r="L427" s="16">
        <f t="shared" si="36"/>
        <v>88</v>
      </c>
    </row>
    <row r="428" ht="20.1" customHeight="1" spans="1:12">
      <c r="A428" s="15" t="s">
        <v>593</v>
      </c>
      <c r="B428" s="15" t="s">
        <v>597</v>
      </c>
      <c r="C428" s="23" t="s">
        <v>207</v>
      </c>
      <c r="D428" s="15" t="s">
        <v>212</v>
      </c>
      <c r="E428" s="12">
        <v>2120899</v>
      </c>
      <c r="F428" s="12" t="str">
        <f>IF(ISNA(VLOOKUP(E428,'[1]20科目库'!$A:$B,2,0)),"",VLOOKUP(E428,'[1]20科目库'!$A:$B,2,0))</f>
        <v>国有土地使用权出让收入安排的支出-其他国有土地使用权出让收入安排的支出</v>
      </c>
      <c r="G428" s="16"/>
      <c r="H428" s="16"/>
      <c r="I428" s="16">
        <v>45</v>
      </c>
      <c r="J428" s="16">
        <v>19</v>
      </c>
      <c r="K428" s="16">
        <f t="shared" si="37"/>
        <v>45</v>
      </c>
      <c r="L428" s="16">
        <f t="shared" si="36"/>
        <v>19</v>
      </c>
    </row>
    <row r="429" ht="20.1" customHeight="1" spans="1:12">
      <c r="A429" s="15" t="s">
        <v>593</v>
      </c>
      <c r="B429" s="15" t="s">
        <v>598</v>
      </c>
      <c r="C429" s="23" t="s">
        <v>207</v>
      </c>
      <c r="D429" s="15" t="s">
        <v>212</v>
      </c>
      <c r="E429" s="12">
        <v>2120899</v>
      </c>
      <c r="F429" s="12" t="str">
        <f>IF(ISNA(VLOOKUP(E429,'[1]20科目库'!$A:$B,2,0)),"",VLOOKUP(E429,'[1]20科目库'!$A:$B,2,0))</f>
        <v>国有土地使用权出让收入安排的支出-其他国有土地使用权出让收入安排的支出</v>
      </c>
      <c r="G429" s="16"/>
      <c r="H429" s="16"/>
      <c r="I429" s="16">
        <v>50</v>
      </c>
      <c r="J429" s="16">
        <v>15</v>
      </c>
      <c r="K429" s="16">
        <f t="shared" si="37"/>
        <v>50</v>
      </c>
      <c r="L429" s="16">
        <f t="shared" si="36"/>
        <v>15</v>
      </c>
    </row>
    <row r="430" ht="20.1" customHeight="1" spans="1:12">
      <c r="A430" s="15" t="s">
        <v>593</v>
      </c>
      <c r="B430" s="15" t="s">
        <v>599</v>
      </c>
      <c r="C430" s="23" t="s">
        <v>207</v>
      </c>
      <c r="D430" s="15" t="s">
        <v>212</v>
      </c>
      <c r="E430" s="12">
        <v>2120899</v>
      </c>
      <c r="F430" s="12" t="str">
        <f>IF(ISNA(VLOOKUP(E430,'[1]20科目库'!$A:$B,2,0)),"",VLOOKUP(E430,'[1]20科目库'!$A:$B,2,0))</f>
        <v>国有土地使用权出让收入安排的支出-其他国有土地使用权出让收入安排的支出</v>
      </c>
      <c r="G430" s="16"/>
      <c r="H430" s="16"/>
      <c r="I430" s="16">
        <v>15</v>
      </c>
      <c r="J430" s="16">
        <v>163</v>
      </c>
      <c r="K430" s="16">
        <f t="shared" si="37"/>
        <v>15</v>
      </c>
      <c r="L430" s="16">
        <f t="shared" si="36"/>
        <v>163</v>
      </c>
    </row>
    <row r="431" ht="20.1" customHeight="1" spans="1:12">
      <c r="A431" s="15" t="s">
        <v>593</v>
      </c>
      <c r="B431" s="15" t="s">
        <v>215</v>
      </c>
      <c r="C431" s="23" t="s">
        <v>207</v>
      </c>
      <c r="D431" s="15" t="s">
        <v>208</v>
      </c>
      <c r="E431" s="12">
        <v>2039901</v>
      </c>
      <c r="F431" s="12" t="str">
        <f>IF(ISNA(VLOOKUP(E431,'[1]20科目库'!$A:$B,2,0)),"",VLOOKUP(E431,'[1]20科目库'!$A:$B,2,0))</f>
        <v>其他国防支出-其他国防支出</v>
      </c>
      <c r="G431" s="16"/>
      <c r="H431" s="16"/>
      <c r="I431" s="16">
        <v>50</v>
      </c>
      <c r="J431" s="16"/>
      <c r="K431" s="16">
        <f>I431</f>
        <v>50</v>
      </c>
      <c r="L431" s="16">
        <v>0</v>
      </c>
    </row>
    <row r="432" ht="20.1" customHeight="1" spans="1:12">
      <c r="A432" s="15" t="s">
        <v>600</v>
      </c>
      <c r="B432" s="15" t="s">
        <v>215</v>
      </c>
      <c r="C432" s="23" t="s">
        <v>207</v>
      </c>
      <c r="D432" s="15" t="s">
        <v>212</v>
      </c>
      <c r="E432" s="12">
        <v>2013601</v>
      </c>
      <c r="F432" s="12" t="str">
        <f>IF(ISNA(VLOOKUP(E432,'[1]20科目库'!$A:$B,2,0)),"",VLOOKUP(E432,'[1]20科目库'!$A:$B,2,0))</f>
        <v>其他共产党事务支出-行政运行</v>
      </c>
      <c r="G432" s="16">
        <v>30</v>
      </c>
      <c r="H432" s="16"/>
      <c r="I432" s="16"/>
      <c r="J432" s="16"/>
      <c r="K432" s="16">
        <f t="shared" si="32"/>
        <v>30</v>
      </c>
      <c r="L432" s="16">
        <f>H432+J432</f>
        <v>0</v>
      </c>
    </row>
    <row r="433" ht="20.1" customHeight="1" spans="1:13">
      <c r="A433" s="15" t="s">
        <v>600</v>
      </c>
      <c r="B433" s="15" t="s">
        <v>601</v>
      </c>
      <c r="C433" s="23" t="s">
        <v>207</v>
      </c>
      <c r="D433" s="15" t="s">
        <v>212</v>
      </c>
      <c r="E433" s="12">
        <v>2040604</v>
      </c>
      <c r="F433" s="12" t="str">
        <f>IF(ISNA(VLOOKUP(E433,'[1]20科目库'!$A:$B,2,0)),"",VLOOKUP(E433,'[1]20科目库'!$A:$B,2,0))</f>
        <v>司法-基层司法业务</v>
      </c>
      <c r="G433" s="16">
        <v>50</v>
      </c>
      <c r="H433" s="16"/>
      <c r="I433" s="16"/>
      <c r="J433" s="16">
        <v>110</v>
      </c>
      <c r="K433" s="16">
        <v>60</v>
      </c>
      <c r="L433" s="16">
        <v>100</v>
      </c>
      <c r="M433" s="1">
        <f>160-50</f>
        <v>110</v>
      </c>
    </row>
    <row r="434" ht="20.1" customHeight="1" spans="1:12">
      <c r="A434" s="15" t="s">
        <v>600</v>
      </c>
      <c r="B434" s="15" t="s">
        <v>602</v>
      </c>
      <c r="C434" s="23" t="s">
        <v>207</v>
      </c>
      <c r="D434" s="15" t="s">
        <v>212</v>
      </c>
      <c r="E434" s="12">
        <v>2120899</v>
      </c>
      <c r="F434" s="12" t="str">
        <f>IF(ISNA(VLOOKUP(E434,'[1]20科目库'!$A:$B,2,0)),"",VLOOKUP(E434,'[1]20科目库'!$A:$B,2,0))</f>
        <v>国有土地使用权出让收入安排的支出-其他国有土地使用权出让收入安排的支出</v>
      </c>
      <c r="G434" s="16"/>
      <c r="H434" s="16"/>
      <c r="I434" s="16"/>
      <c r="J434" s="16">
        <v>10</v>
      </c>
      <c r="K434" s="16">
        <f t="shared" si="32"/>
        <v>0</v>
      </c>
      <c r="L434" s="16">
        <f t="shared" ref="L434:L443" si="38">H434+J434</f>
        <v>10</v>
      </c>
    </row>
    <row r="435" ht="20.1" customHeight="1" spans="1:12">
      <c r="A435" s="15" t="s">
        <v>600</v>
      </c>
      <c r="B435" s="15" t="s">
        <v>603</v>
      </c>
      <c r="C435" s="23" t="s">
        <v>207</v>
      </c>
      <c r="D435" s="15" t="s">
        <v>212</v>
      </c>
      <c r="E435" s="12">
        <v>2120899</v>
      </c>
      <c r="F435" s="12" t="str">
        <f>IF(ISNA(VLOOKUP(E435,'[1]20科目库'!$A:$B,2,0)),"",VLOOKUP(E435,'[1]20科目库'!$A:$B,2,0))</f>
        <v>国有土地使用权出让收入安排的支出-其他国有土地使用权出让收入安排的支出</v>
      </c>
      <c r="G435" s="16"/>
      <c r="H435" s="16"/>
      <c r="I435" s="13"/>
      <c r="J435" s="13">
        <v>50</v>
      </c>
      <c r="K435" s="16">
        <f t="shared" si="32"/>
        <v>0</v>
      </c>
      <c r="L435" s="16">
        <f t="shared" si="38"/>
        <v>50</v>
      </c>
    </row>
    <row r="436" ht="20.1" customHeight="1" spans="1:12">
      <c r="A436" s="15" t="s">
        <v>600</v>
      </c>
      <c r="B436" s="15" t="s">
        <v>604</v>
      </c>
      <c r="C436" s="23" t="s">
        <v>207</v>
      </c>
      <c r="D436" s="15" t="s">
        <v>212</v>
      </c>
      <c r="E436" s="12">
        <v>2120899</v>
      </c>
      <c r="F436" s="12" t="str">
        <f>IF(ISNA(VLOOKUP(E436,'[1]20科目库'!$A:$B,2,0)),"",VLOOKUP(E436,'[1]20科目库'!$A:$B,2,0))</f>
        <v>国有土地使用权出让收入安排的支出-其他国有土地使用权出让收入安排的支出</v>
      </c>
      <c r="G436" s="16"/>
      <c r="H436" s="16"/>
      <c r="I436" s="16"/>
      <c r="J436" s="16">
        <v>70</v>
      </c>
      <c r="K436" s="16">
        <f t="shared" si="32"/>
        <v>0</v>
      </c>
      <c r="L436" s="16">
        <f t="shared" si="38"/>
        <v>70</v>
      </c>
    </row>
    <row r="437" ht="20.1" customHeight="1" spans="1:12">
      <c r="A437" s="15" t="s">
        <v>600</v>
      </c>
      <c r="B437" s="15" t="s">
        <v>605</v>
      </c>
      <c r="C437" s="23" t="s">
        <v>207</v>
      </c>
      <c r="D437" s="15" t="s">
        <v>212</v>
      </c>
      <c r="E437" s="12">
        <v>2120899</v>
      </c>
      <c r="F437" s="12" t="str">
        <f>IF(ISNA(VLOOKUP(E437,'[1]20科目库'!$A:$B,2,0)),"",VLOOKUP(E437,'[1]20科目库'!$A:$B,2,0))</f>
        <v>国有土地使用权出让收入安排的支出-其他国有土地使用权出让收入安排的支出</v>
      </c>
      <c r="G437" s="16"/>
      <c r="H437" s="16"/>
      <c r="I437" s="16"/>
      <c r="J437" s="16">
        <v>160</v>
      </c>
      <c r="K437" s="16">
        <v>100</v>
      </c>
      <c r="L437" s="16">
        <v>60</v>
      </c>
    </row>
    <row r="438" ht="20.1" customHeight="1" spans="1:12">
      <c r="A438" s="15" t="s">
        <v>600</v>
      </c>
      <c r="B438" s="15" t="s">
        <v>606</v>
      </c>
      <c r="C438" s="23" t="s">
        <v>207</v>
      </c>
      <c r="D438" s="15" t="s">
        <v>212</v>
      </c>
      <c r="E438" s="12">
        <v>2120899</v>
      </c>
      <c r="F438" s="12" t="str">
        <f>IF(ISNA(VLOOKUP(E438,'[1]20科目库'!$A:$B,2,0)),"",VLOOKUP(E438,'[1]20科目库'!$A:$B,2,0))</f>
        <v>国有土地使用权出让收入安排的支出-其他国有土地使用权出让收入安排的支出</v>
      </c>
      <c r="G438" s="16"/>
      <c r="H438" s="16"/>
      <c r="I438" s="16"/>
      <c r="J438" s="16">
        <v>200</v>
      </c>
      <c r="K438" s="16">
        <f t="shared" si="32"/>
        <v>0</v>
      </c>
      <c r="L438" s="16">
        <f t="shared" si="38"/>
        <v>200</v>
      </c>
    </row>
    <row r="439" ht="20.1" customHeight="1" spans="1:12">
      <c r="A439" s="15" t="s">
        <v>600</v>
      </c>
      <c r="B439" s="15" t="s">
        <v>607</v>
      </c>
      <c r="C439" s="23" t="s">
        <v>207</v>
      </c>
      <c r="D439" s="15" t="s">
        <v>212</v>
      </c>
      <c r="E439" s="12">
        <v>2120899</v>
      </c>
      <c r="F439" s="12" t="str">
        <f>IF(ISNA(VLOOKUP(E439,'[1]20科目库'!$A:$B,2,0)),"",VLOOKUP(E439,'[1]20科目库'!$A:$B,2,0))</f>
        <v>国有土地使用权出让收入安排的支出-其他国有土地使用权出让收入安排的支出</v>
      </c>
      <c r="G439" s="16"/>
      <c r="H439" s="16"/>
      <c r="I439" s="16"/>
      <c r="J439" s="16">
        <v>125</v>
      </c>
      <c r="K439" s="16">
        <f t="shared" si="32"/>
        <v>0</v>
      </c>
      <c r="L439" s="16">
        <f t="shared" si="38"/>
        <v>125</v>
      </c>
    </row>
    <row r="440" ht="20.1" customHeight="1" spans="1:12">
      <c r="A440" s="15" t="s">
        <v>600</v>
      </c>
      <c r="B440" s="15" t="s">
        <v>608</v>
      </c>
      <c r="C440" s="23" t="s">
        <v>207</v>
      </c>
      <c r="D440" s="15" t="s">
        <v>212</v>
      </c>
      <c r="E440" s="12">
        <v>2120899</v>
      </c>
      <c r="F440" s="12" t="str">
        <f>IF(ISNA(VLOOKUP(E440,'[1]20科目库'!$A:$B,2,0)),"",VLOOKUP(E440,'[1]20科目库'!$A:$B,2,0))</f>
        <v>国有土地使用权出让收入安排的支出-其他国有土地使用权出让收入安排的支出</v>
      </c>
      <c r="G440" s="16"/>
      <c r="H440" s="16"/>
      <c r="I440" s="16"/>
      <c r="J440" s="16">
        <v>50</v>
      </c>
      <c r="K440" s="16">
        <f t="shared" si="32"/>
        <v>0</v>
      </c>
      <c r="L440" s="16">
        <f t="shared" si="38"/>
        <v>50</v>
      </c>
    </row>
    <row r="441" ht="20.1" customHeight="1" spans="1:12">
      <c r="A441" s="15" t="s">
        <v>600</v>
      </c>
      <c r="B441" s="15" t="s">
        <v>609</v>
      </c>
      <c r="C441" s="23" t="s">
        <v>207</v>
      </c>
      <c r="D441" s="15" t="s">
        <v>212</v>
      </c>
      <c r="E441" s="12">
        <v>2120899</v>
      </c>
      <c r="F441" s="12" t="str">
        <f>IF(ISNA(VLOOKUP(E441,'[1]20科目库'!$A:$B,2,0)),"",VLOOKUP(E441,'[1]20科目库'!$A:$B,2,0))</f>
        <v>国有土地使用权出让收入安排的支出-其他国有土地使用权出让收入安排的支出</v>
      </c>
      <c r="G441" s="16"/>
      <c r="H441" s="16"/>
      <c r="I441" s="16"/>
      <c r="J441" s="16">
        <v>20</v>
      </c>
      <c r="K441" s="16">
        <f t="shared" si="32"/>
        <v>0</v>
      </c>
      <c r="L441" s="16">
        <f t="shared" si="38"/>
        <v>20</v>
      </c>
    </row>
    <row r="442" ht="20.1" customHeight="1" spans="1:12">
      <c r="A442" s="15" t="s">
        <v>600</v>
      </c>
      <c r="B442" s="15" t="s">
        <v>610</v>
      </c>
      <c r="C442" s="23" t="s">
        <v>207</v>
      </c>
      <c r="D442" s="15" t="s">
        <v>212</v>
      </c>
      <c r="E442" s="12">
        <v>2120899</v>
      </c>
      <c r="F442" s="12" t="str">
        <f>IF(ISNA(VLOOKUP(E442,'[1]20科目库'!$A:$B,2,0)),"",VLOOKUP(E442,'[1]20科目库'!$A:$B,2,0))</f>
        <v>国有土地使用权出让收入安排的支出-其他国有土地使用权出让收入安排的支出</v>
      </c>
      <c r="G442" s="16"/>
      <c r="H442" s="16"/>
      <c r="I442" s="16"/>
      <c r="J442" s="16">
        <v>25</v>
      </c>
      <c r="K442" s="16">
        <f t="shared" si="32"/>
        <v>0</v>
      </c>
      <c r="L442" s="16">
        <f t="shared" si="38"/>
        <v>25</v>
      </c>
    </row>
    <row r="443" ht="20.1" customHeight="1" spans="1:12">
      <c r="A443" s="15" t="s">
        <v>600</v>
      </c>
      <c r="B443" s="24" t="s">
        <v>487</v>
      </c>
      <c r="C443" s="23" t="s">
        <v>207</v>
      </c>
      <c r="D443" s="15" t="s">
        <v>212</v>
      </c>
      <c r="E443" s="24">
        <v>2120899</v>
      </c>
      <c r="F443" s="12" t="str">
        <f>IF(ISNA(VLOOKUP(E443,'[1]20科目库'!$A:$B,2,0)),"",VLOOKUP(E443,'[1]20科目库'!$A:$B,2,0))</f>
        <v>国有土地使用权出让收入安排的支出-其他国有土地使用权出让收入安排的支出</v>
      </c>
      <c r="G443" s="16"/>
      <c r="H443" s="16"/>
      <c r="I443" s="16"/>
      <c r="J443" s="16">
        <v>170</v>
      </c>
      <c r="K443" s="16">
        <f t="shared" si="32"/>
        <v>0</v>
      </c>
      <c r="L443" s="16">
        <f t="shared" si="38"/>
        <v>170</v>
      </c>
    </row>
    <row r="444" ht="18.95" customHeight="1" spans="1:12">
      <c r="A444" s="15" t="s">
        <v>600</v>
      </c>
      <c r="B444" s="15" t="s">
        <v>611</v>
      </c>
      <c r="C444" s="11" t="s">
        <v>207</v>
      </c>
      <c r="D444" s="15" t="s">
        <v>212</v>
      </c>
      <c r="E444" s="12">
        <v>2040610</v>
      </c>
      <c r="F444" s="12" t="str">
        <f>IF(ISNA(VLOOKUP(E444,'[1]20科目库'!$A:$B,2,0)),"",VLOOKUP(E444,'[1]20科目库'!$A:$B,2,0))</f>
        <v>司法-社区矫正</v>
      </c>
      <c r="G444" s="16">
        <v>139</v>
      </c>
      <c r="H444" s="16"/>
      <c r="I444" s="16"/>
      <c r="J444" s="16">
        <v>-59</v>
      </c>
      <c r="K444" s="16">
        <f>G444+J444</f>
        <v>80</v>
      </c>
      <c r="L444" s="16">
        <v>0</v>
      </c>
    </row>
    <row r="445" ht="20.1" customHeight="1" spans="1:12">
      <c r="A445" s="15" t="s">
        <v>600</v>
      </c>
      <c r="B445" s="24" t="s">
        <v>225</v>
      </c>
      <c r="C445" s="23" t="s">
        <v>207</v>
      </c>
      <c r="D445" s="15" t="s">
        <v>208</v>
      </c>
      <c r="E445" s="24">
        <v>2120899</v>
      </c>
      <c r="F445" s="12" t="str">
        <f>IF(ISNA(VLOOKUP(E445,'[1]20科目库'!$A:$B,2,0)),"",VLOOKUP(E445,'[1]20科目库'!$A:$B,2,0))</f>
        <v>国有土地使用权出让收入安排的支出-其他国有土地使用权出让收入安排的支出</v>
      </c>
      <c r="G445" s="16"/>
      <c r="H445" s="16"/>
      <c r="I445" s="16">
        <v>209.8179</v>
      </c>
      <c r="J445" s="16"/>
      <c r="K445" s="16">
        <v>0</v>
      </c>
      <c r="L445" s="16">
        <f>I445</f>
        <v>209.8179</v>
      </c>
    </row>
    <row r="446" ht="20.1" customHeight="1" spans="1:12">
      <c r="A446" s="15" t="s">
        <v>600</v>
      </c>
      <c r="B446" s="24" t="s">
        <v>612</v>
      </c>
      <c r="C446" s="23" t="s">
        <v>207</v>
      </c>
      <c r="D446" s="15" t="s">
        <v>208</v>
      </c>
      <c r="E446" s="24">
        <v>2120805</v>
      </c>
      <c r="F446" s="12" t="str">
        <f>IF(ISNA(VLOOKUP(E446,'[1]20科目库'!$A:$B,2,0)),"",VLOOKUP(E446,'[1]20科目库'!$A:$B,2,0))</f>
        <v>国有土地使用权出让收入安排的支出-补助被征地农民支出</v>
      </c>
      <c r="G446" s="16"/>
      <c r="H446" s="16"/>
      <c r="I446" s="16">
        <v>4.2434</v>
      </c>
      <c r="J446" s="16"/>
      <c r="K446" s="16">
        <v>0</v>
      </c>
      <c r="L446" s="16">
        <f t="shared" ref="L446:L448" si="39">I446</f>
        <v>4.2434</v>
      </c>
    </row>
    <row r="447" ht="20.1" customHeight="1" spans="1:12">
      <c r="A447" s="15" t="s">
        <v>600</v>
      </c>
      <c r="B447" s="24" t="s">
        <v>266</v>
      </c>
      <c r="C447" s="23" t="s">
        <v>207</v>
      </c>
      <c r="D447" s="15" t="s">
        <v>208</v>
      </c>
      <c r="E447" s="24">
        <v>2120899</v>
      </c>
      <c r="F447" s="12" t="str">
        <f>IF(ISNA(VLOOKUP(E447,'[1]20科目库'!$A:$B,2,0)),"",VLOOKUP(E447,'[1]20科目库'!$A:$B,2,0))</f>
        <v>国有土地使用权出让收入安排的支出-其他国有土地使用权出让收入安排的支出</v>
      </c>
      <c r="G447" s="16"/>
      <c r="H447" s="16"/>
      <c r="I447" s="16">
        <v>280</v>
      </c>
      <c r="J447" s="16"/>
      <c r="K447" s="16">
        <v>0</v>
      </c>
      <c r="L447" s="16">
        <f t="shared" si="39"/>
        <v>280</v>
      </c>
    </row>
    <row r="448" ht="20.1" customHeight="1" spans="1:12">
      <c r="A448" s="15" t="s">
        <v>600</v>
      </c>
      <c r="B448" s="24" t="s">
        <v>267</v>
      </c>
      <c r="C448" s="23" t="s">
        <v>207</v>
      </c>
      <c r="D448" s="15" t="s">
        <v>208</v>
      </c>
      <c r="E448" s="24">
        <v>2120802</v>
      </c>
      <c r="F448" s="12" t="str">
        <f>IF(ISNA(VLOOKUP(E448,'[1]20科目库'!$A:$B,2,0)),"",VLOOKUP(E448,'[1]20科目库'!$A:$B,2,0))</f>
        <v>国有土地使用权出让收入安排的支出-土地开发支出</v>
      </c>
      <c r="G448" s="16"/>
      <c r="H448" s="16"/>
      <c r="I448" s="16">
        <v>350</v>
      </c>
      <c r="J448" s="16"/>
      <c r="K448" s="16">
        <v>0</v>
      </c>
      <c r="L448" s="16">
        <f t="shared" si="39"/>
        <v>350</v>
      </c>
    </row>
    <row r="449" ht="20.1" customHeight="1" spans="1:12">
      <c r="A449" s="15" t="s">
        <v>600</v>
      </c>
      <c r="B449" s="24" t="s">
        <v>613</v>
      </c>
      <c r="C449" s="23" t="s">
        <v>207</v>
      </c>
      <c r="D449" s="15" t="s">
        <v>208</v>
      </c>
      <c r="E449" s="24">
        <v>2040604</v>
      </c>
      <c r="F449" s="12" t="str">
        <f>IF(ISNA(VLOOKUP(E449,'[1]20科目库'!$A:$B,2,0)),"",VLOOKUP(E449,'[1]20科目库'!$A:$B,2,0))</f>
        <v>司法-基层司法业务</v>
      </c>
      <c r="G449" s="16"/>
      <c r="H449" s="16"/>
      <c r="I449" s="16">
        <v>50</v>
      </c>
      <c r="J449" s="16"/>
      <c r="K449" s="16">
        <f>I449</f>
        <v>50</v>
      </c>
      <c r="L449" s="16">
        <v>0</v>
      </c>
    </row>
    <row r="450" ht="20.1" customHeight="1" spans="1:12">
      <c r="A450" s="15" t="s">
        <v>600</v>
      </c>
      <c r="B450" s="15" t="s">
        <v>614</v>
      </c>
      <c r="C450" s="23" t="s">
        <v>207</v>
      </c>
      <c r="D450" s="15" t="s">
        <v>212</v>
      </c>
      <c r="E450" s="12">
        <v>2120102</v>
      </c>
      <c r="F450" s="12" t="str">
        <f>IF(ISNA(VLOOKUP(E450,'[1]20科目库'!$A:$B,2,0)),"",VLOOKUP(E450,'[1]20科目库'!$A:$B,2,0))</f>
        <v>城乡社区管理事务-一般行政管理事务</v>
      </c>
      <c r="G450" s="16"/>
      <c r="H450" s="16"/>
      <c r="I450" s="16"/>
      <c r="J450" s="16">
        <v>206.5</v>
      </c>
      <c r="K450" s="16">
        <f>G450+J450</f>
        <v>206.5</v>
      </c>
      <c r="L450" s="16">
        <f>H450</f>
        <v>0</v>
      </c>
    </row>
    <row r="451" ht="20.1" customHeight="1" spans="1:12">
      <c r="A451" s="15" t="s">
        <v>615</v>
      </c>
      <c r="B451" s="15" t="s">
        <v>213</v>
      </c>
      <c r="C451" s="23" t="s">
        <v>207</v>
      </c>
      <c r="D451" s="15" t="s">
        <v>212</v>
      </c>
      <c r="E451" s="12">
        <v>2040201</v>
      </c>
      <c r="F451" s="12" t="str">
        <f>IF(ISNA(VLOOKUP(E451,'[1]20科目库'!$A:$B,2,0)),"",VLOOKUP(E451,'[1]20科目库'!$A:$B,2,0))</f>
        <v>公安-行政运行</v>
      </c>
      <c r="G451" s="16">
        <v>100</v>
      </c>
      <c r="H451" s="16"/>
      <c r="I451" s="16"/>
      <c r="J451" s="16"/>
      <c r="K451" s="16">
        <f t="shared" si="32"/>
        <v>100</v>
      </c>
      <c r="L451" s="16">
        <f t="shared" ref="L451:L456" si="40">H451+J451</f>
        <v>0</v>
      </c>
    </row>
    <row r="452" ht="20.1" customHeight="1" spans="1:12">
      <c r="A452" s="15" t="s">
        <v>615</v>
      </c>
      <c r="B452" s="15" t="s">
        <v>616</v>
      </c>
      <c r="C452" s="23" t="s">
        <v>207</v>
      </c>
      <c r="D452" s="15" t="s">
        <v>212</v>
      </c>
      <c r="E452" s="12">
        <v>2040201</v>
      </c>
      <c r="F452" s="12" t="str">
        <f>IF(ISNA(VLOOKUP(E452,'[1]20科目库'!$A:$B,2,0)),"",VLOOKUP(E452,'[1]20科目库'!$A:$B,2,0))</f>
        <v>公安-行政运行</v>
      </c>
      <c r="G452" s="16">
        <v>413</v>
      </c>
      <c r="H452" s="16"/>
      <c r="I452" s="16"/>
      <c r="J452" s="16">
        <v>-413</v>
      </c>
      <c r="K452" s="16">
        <f>G452+J452</f>
        <v>0</v>
      </c>
      <c r="L452" s="16">
        <f>H452</f>
        <v>0</v>
      </c>
    </row>
    <row r="453" ht="20.1" customHeight="1" spans="1:12">
      <c r="A453" s="15" t="s">
        <v>615</v>
      </c>
      <c r="B453" s="15" t="s">
        <v>617</v>
      </c>
      <c r="C453" s="23" t="s">
        <v>207</v>
      </c>
      <c r="D453" s="15" t="s">
        <v>212</v>
      </c>
      <c r="E453" s="12">
        <v>2040201</v>
      </c>
      <c r="F453" s="12" t="str">
        <f>IF(ISNA(VLOOKUP(E453,'[1]20科目库'!$A:$B,2,0)),"",VLOOKUP(E453,'[1]20科目库'!$A:$B,2,0))</f>
        <v>公安-行政运行</v>
      </c>
      <c r="G453" s="16">
        <v>67</v>
      </c>
      <c r="H453" s="16"/>
      <c r="I453" s="16"/>
      <c r="J453" s="16"/>
      <c r="K453" s="16">
        <f t="shared" si="32"/>
        <v>67</v>
      </c>
      <c r="L453" s="16">
        <f t="shared" si="40"/>
        <v>0</v>
      </c>
    </row>
    <row r="454" ht="20.1" customHeight="1" spans="1:12">
      <c r="A454" s="15" t="s">
        <v>615</v>
      </c>
      <c r="B454" s="15" t="s">
        <v>618</v>
      </c>
      <c r="C454" s="23" t="s">
        <v>207</v>
      </c>
      <c r="D454" s="15" t="s">
        <v>212</v>
      </c>
      <c r="E454" s="12">
        <v>2040201</v>
      </c>
      <c r="F454" s="12" t="str">
        <f>IF(ISNA(VLOOKUP(E454,'[1]20科目库'!$A:$B,2,0)),"",VLOOKUP(E454,'[1]20科目库'!$A:$B,2,0))</f>
        <v>公安-行政运行</v>
      </c>
      <c r="G454" s="16">
        <v>805</v>
      </c>
      <c r="H454" s="16"/>
      <c r="I454" s="16"/>
      <c r="J454" s="16"/>
      <c r="K454" s="16">
        <f t="shared" si="32"/>
        <v>805</v>
      </c>
      <c r="L454" s="16">
        <f t="shared" si="40"/>
        <v>0</v>
      </c>
    </row>
    <row r="455" ht="20.1" customHeight="1" spans="1:12">
      <c r="A455" s="15" t="s">
        <v>615</v>
      </c>
      <c r="B455" s="15" t="s">
        <v>619</v>
      </c>
      <c r="C455" s="23" t="s">
        <v>207</v>
      </c>
      <c r="D455" s="15" t="s">
        <v>212</v>
      </c>
      <c r="E455" s="12">
        <v>2040201</v>
      </c>
      <c r="F455" s="12" t="str">
        <f>IF(ISNA(VLOOKUP(E455,'[1]20科目库'!$A:$B,2,0)),"",VLOOKUP(E455,'[1]20科目库'!$A:$B,2,0))</f>
        <v>公安-行政运行</v>
      </c>
      <c r="G455" s="16">
        <v>360</v>
      </c>
      <c r="H455" s="16"/>
      <c r="I455" s="16"/>
      <c r="J455" s="16"/>
      <c r="K455" s="16">
        <f t="shared" si="32"/>
        <v>360</v>
      </c>
      <c r="L455" s="16">
        <f t="shared" si="40"/>
        <v>0</v>
      </c>
    </row>
    <row r="456" ht="20.1" customHeight="1" spans="1:12">
      <c r="A456" s="15" t="s">
        <v>615</v>
      </c>
      <c r="B456" s="15" t="s">
        <v>620</v>
      </c>
      <c r="C456" s="23" t="s">
        <v>207</v>
      </c>
      <c r="D456" s="15" t="s">
        <v>212</v>
      </c>
      <c r="E456" s="12">
        <v>2040221</v>
      </c>
      <c r="F456" s="12" t="str">
        <f>IF(ISNA(VLOOKUP(E456,'[1]20科目库'!$A:$B,2,0)),"",VLOOKUP(E456,'[1]20科目库'!$A:$B,2,0))</f>
        <v>公安-特别业务</v>
      </c>
      <c r="G456" s="16">
        <v>100</v>
      </c>
      <c r="H456" s="16"/>
      <c r="I456" s="16"/>
      <c r="J456" s="16"/>
      <c r="K456" s="16">
        <f t="shared" si="32"/>
        <v>100</v>
      </c>
      <c r="L456" s="16">
        <f t="shared" si="40"/>
        <v>0</v>
      </c>
    </row>
    <row r="457" ht="20.1" customHeight="1" spans="1:12">
      <c r="A457" s="15" t="s">
        <v>615</v>
      </c>
      <c r="B457" s="15" t="s">
        <v>621</v>
      </c>
      <c r="C457" s="23" t="s">
        <v>207</v>
      </c>
      <c r="D457" s="15" t="s">
        <v>212</v>
      </c>
      <c r="E457" s="12">
        <v>2040201</v>
      </c>
      <c r="F457" s="12" t="str">
        <f>IF(ISNA(VLOOKUP(E457,'[1]20科目库'!$A:$B,2,0)),"",VLOOKUP(E457,'[1]20科目库'!$A:$B,2,0))</f>
        <v>公安-行政运行</v>
      </c>
      <c r="G457" s="16">
        <v>500</v>
      </c>
      <c r="H457" s="16"/>
      <c r="I457" s="16"/>
      <c r="J457" s="16">
        <v>200</v>
      </c>
      <c r="K457" s="16">
        <f>G457+J457</f>
        <v>700</v>
      </c>
      <c r="L457" s="16">
        <f>H457</f>
        <v>0</v>
      </c>
    </row>
    <row r="458" ht="20.1" customHeight="1" spans="1:12">
      <c r="A458" s="15" t="s">
        <v>615</v>
      </c>
      <c r="B458" s="15" t="s">
        <v>622</v>
      </c>
      <c r="C458" s="23" t="s">
        <v>207</v>
      </c>
      <c r="D458" s="15" t="s">
        <v>212</v>
      </c>
      <c r="E458" s="12">
        <v>2040201</v>
      </c>
      <c r="F458" s="12" t="str">
        <f>IF(ISNA(VLOOKUP(E458,'[1]20科目库'!$A:$B,2,0)),"",VLOOKUP(E458,'[1]20科目库'!$A:$B,2,0))</f>
        <v>公安-行政运行</v>
      </c>
      <c r="G458" s="16">
        <v>200</v>
      </c>
      <c r="H458" s="16"/>
      <c r="I458" s="16"/>
      <c r="J458" s="16"/>
      <c r="K458" s="16">
        <f>G458+J458</f>
        <v>200</v>
      </c>
      <c r="L458" s="16">
        <f>H458</f>
        <v>0</v>
      </c>
    </row>
    <row r="459" ht="20.1" customHeight="1" spans="1:12">
      <c r="A459" s="15" t="s">
        <v>615</v>
      </c>
      <c r="B459" s="15" t="s">
        <v>622</v>
      </c>
      <c r="C459" s="23" t="s">
        <v>207</v>
      </c>
      <c r="D459" s="15" t="s">
        <v>212</v>
      </c>
      <c r="E459" s="12">
        <v>2120899</v>
      </c>
      <c r="F459" s="12" t="str">
        <f>IF(ISNA(VLOOKUP(E459,'[1]20科目库'!$A:$B,2,0)),"",VLOOKUP(E459,'[1]20科目库'!$A:$B,2,0))</f>
        <v>国有土地使用权出让收入安排的支出-其他国有土地使用权出让收入安排的支出</v>
      </c>
      <c r="G459" s="16"/>
      <c r="H459" s="16"/>
      <c r="I459" s="16"/>
      <c r="J459" s="16">
        <v>568</v>
      </c>
      <c r="K459" s="16">
        <f>G459</f>
        <v>0</v>
      </c>
      <c r="L459" s="16">
        <f t="shared" ref="L459:L472" si="41">H459+J459</f>
        <v>568</v>
      </c>
    </row>
    <row r="460" ht="20.1" customHeight="1" spans="1:12">
      <c r="A460" s="15" t="s">
        <v>615</v>
      </c>
      <c r="B460" s="15" t="s">
        <v>623</v>
      </c>
      <c r="C460" s="23" t="s">
        <v>207</v>
      </c>
      <c r="D460" s="15" t="s">
        <v>212</v>
      </c>
      <c r="E460" s="12">
        <v>2040220</v>
      </c>
      <c r="F460" s="12" t="str">
        <f>IF(ISNA(VLOOKUP(E460,'[1]20科目库'!$A:$B,2,0)),"",VLOOKUP(E460,'[1]20科目库'!$A:$B,2,0))</f>
        <v>公安-执法办案</v>
      </c>
      <c r="G460" s="16">
        <v>600</v>
      </c>
      <c r="H460" s="16"/>
      <c r="I460" s="16"/>
      <c r="J460" s="16"/>
      <c r="K460" s="16">
        <f t="shared" si="32"/>
        <v>600</v>
      </c>
      <c r="L460" s="16">
        <f t="shared" si="41"/>
        <v>0</v>
      </c>
    </row>
    <row r="461" ht="20.1" customHeight="1" spans="1:12">
      <c r="A461" s="15" t="s">
        <v>615</v>
      </c>
      <c r="B461" s="15" t="s">
        <v>624</v>
      </c>
      <c r="C461" s="23" t="s">
        <v>207</v>
      </c>
      <c r="D461" s="15" t="s">
        <v>212</v>
      </c>
      <c r="E461" s="12">
        <v>2040220</v>
      </c>
      <c r="F461" s="12" t="str">
        <f>IF(ISNA(VLOOKUP(E461,'[1]20科目库'!$A:$B,2,0)),"",VLOOKUP(E461,'[1]20科目库'!$A:$B,2,0))</f>
        <v>公安-执法办案</v>
      </c>
      <c r="G461" s="16">
        <v>100</v>
      </c>
      <c r="H461" s="16"/>
      <c r="I461" s="16"/>
      <c r="J461" s="16"/>
      <c r="K461" s="16">
        <f t="shared" si="32"/>
        <v>100</v>
      </c>
      <c r="L461" s="16">
        <f t="shared" si="41"/>
        <v>0</v>
      </c>
    </row>
    <row r="462" ht="20.1" customHeight="1" spans="1:12">
      <c r="A462" s="15" t="s">
        <v>615</v>
      </c>
      <c r="B462" s="15" t="s">
        <v>625</v>
      </c>
      <c r="C462" s="23" t="s">
        <v>207</v>
      </c>
      <c r="D462" s="15" t="s">
        <v>212</v>
      </c>
      <c r="E462" s="12">
        <v>2040220</v>
      </c>
      <c r="F462" s="12" t="str">
        <f>IF(ISNA(VLOOKUP(E462,'[1]20科目库'!$A:$B,2,0)),"",VLOOKUP(E462,'[1]20科目库'!$A:$B,2,0))</f>
        <v>公安-执法办案</v>
      </c>
      <c r="G462" s="16">
        <v>100</v>
      </c>
      <c r="H462" s="16"/>
      <c r="I462" s="16"/>
      <c r="J462" s="16"/>
      <c r="K462" s="16">
        <f t="shared" si="32"/>
        <v>100</v>
      </c>
      <c r="L462" s="16">
        <f t="shared" si="41"/>
        <v>0</v>
      </c>
    </row>
    <row r="463" ht="20.1" customHeight="1" spans="1:12">
      <c r="A463" s="15" t="s">
        <v>615</v>
      </c>
      <c r="B463" s="15" t="s">
        <v>626</v>
      </c>
      <c r="C463" s="23" t="s">
        <v>207</v>
      </c>
      <c r="D463" s="15" t="s">
        <v>212</v>
      </c>
      <c r="E463" s="12">
        <v>2040201</v>
      </c>
      <c r="F463" s="12" t="str">
        <f>IF(ISNA(VLOOKUP(E463,'[1]20科目库'!$A:$B,2,0)),"",VLOOKUP(E463,'[1]20科目库'!$A:$B,2,0))</f>
        <v>公安-行政运行</v>
      </c>
      <c r="G463" s="16">
        <v>270</v>
      </c>
      <c r="H463" s="16"/>
      <c r="I463" s="16"/>
      <c r="J463" s="16"/>
      <c r="K463" s="16">
        <f t="shared" si="32"/>
        <v>270</v>
      </c>
      <c r="L463" s="16">
        <f t="shared" si="41"/>
        <v>0</v>
      </c>
    </row>
    <row r="464" ht="20.1" customHeight="1" spans="1:12">
      <c r="A464" s="15" t="s">
        <v>615</v>
      </c>
      <c r="B464" s="15" t="s">
        <v>627</v>
      </c>
      <c r="C464" s="23" t="s">
        <v>207</v>
      </c>
      <c r="D464" s="15" t="s">
        <v>212</v>
      </c>
      <c r="E464" s="12">
        <v>2040201</v>
      </c>
      <c r="F464" s="12" t="str">
        <f>IF(ISNA(VLOOKUP(E464,'[1]20科目库'!$A:$B,2,0)),"",VLOOKUP(E464,'[1]20科目库'!$A:$B,2,0))</f>
        <v>公安-行政运行</v>
      </c>
      <c r="G464" s="16">
        <v>80</v>
      </c>
      <c r="H464" s="16"/>
      <c r="I464" s="16"/>
      <c r="J464" s="16"/>
      <c r="K464" s="16">
        <f t="shared" si="32"/>
        <v>80</v>
      </c>
      <c r="L464" s="16">
        <f t="shared" si="41"/>
        <v>0</v>
      </c>
    </row>
    <row r="465" ht="20.1" customHeight="1" spans="1:12">
      <c r="A465" s="15" t="s">
        <v>615</v>
      </c>
      <c r="B465" s="15" t="s">
        <v>628</v>
      </c>
      <c r="C465" s="23" t="s">
        <v>207</v>
      </c>
      <c r="D465" s="15" t="s">
        <v>212</v>
      </c>
      <c r="E465" s="12">
        <v>2120899</v>
      </c>
      <c r="F465" s="12" t="str">
        <f>IF(ISNA(VLOOKUP(E465,'[1]20科目库'!$A:$B,2,0)),"",VLOOKUP(E465,'[1]20科目库'!$A:$B,2,0))</f>
        <v>国有土地使用权出让收入安排的支出-其他国有土地使用权出让收入安排的支出</v>
      </c>
      <c r="G465" s="16"/>
      <c r="H465" s="16"/>
      <c r="I465" s="16"/>
      <c r="J465" s="16">
        <v>50</v>
      </c>
      <c r="K465" s="16">
        <f t="shared" si="32"/>
        <v>0</v>
      </c>
      <c r="L465" s="16">
        <f t="shared" si="41"/>
        <v>50</v>
      </c>
    </row>
    <row r="466" ht="20.1" customHeight="1" spans="1:12">
      <c r="A466" s="15" t="s">
        <v>615</v>
      </c>
      <c r="B466" s="15" t="s">
        <v>629</v>
      </c>
      <c r="C466" s="23" t="s">
        <v>207</v>
      </c>
      <c r="D466" s="15" t="s">
        <v>212</v>
      </c>
      <c r="E466" s="12">
        <v>2120899</v>
      </c>
      <c r="F466" s="12" t="str">
        <f>IF(ISNA(VLOOKUP(E466,'[1]20科目库'!$A:$B,2,0)),"",VLOOKUP(E466,'[1]20科目库'!$A:$B,2,0))</f>
        <v>国有土地使用权出让收入安排的支出-其他国有土地使用权出让收入安排的支出</v>
      </c>
      <c r="G466" s="16"/>
      <c r="H466" s="16"/>
      <c r="I466" s="16"/>
      <c r="J466" s="16">
        <v>200</v>
      </c>
      <c r="K466" s="16">
        <f t="shared" ref="K466:K514" si="42">G466</f>
        <v>0</v>
      </c>
      <c r="L466" s="16">
        <f t="shared" si="41"/>
        <v>200</v>
      </c>
    </row>
    <row r="467" ht="20.1" customHeight="1" spans="1:12">
      <c r="A467" s="15" t="s">
        <v>615</v>
      </c>
      <c r="B467" s="15" t="s">
        <v>630</v>
      </c>
      <c r="C467" s="23" t="s">
        <v>207</v>
      </c>
      <c r="D467" s="15" t="s">
        <v>212</v>
      </c>
      <c r="E467" s="12">
        <v>2120899</v>
      </c>
      <c r="F467" s="12" t="str">
        <f>IF(ISNA(VLOOKUP(E467,'[1]20科目库'!$A:$B,2,0)),"",VLOOKUP(E467,'[1]20科目库'!$A:$B,2,0))</f>
        <v>国有土地使用权出让收入安排的支出-其他国有土地使用权出让收入安排的支出</v>
      </c>
      <c r="G467" s="16"/>
      <c r="H467" s="16"/>
      <c r="I467" s="16"/>
      <c r="J467" s="16">
        <v>80</v>
      </c>
      <c r="K467" s="16">
        <f t="shared" si="42"/>
        <v>0</v>
      </c>
      <c r="L467" s="16">
        <f t="shared" si="41"/>
        <v>80</v>
      </c>
    </row>
    <row r="468" ht="20.1" customHeight="1" spans="1:12">
      <c r="A468" s="15" t="s">
        <v>615</v>
      </c>
      <c r="B468" s="15" t="s">
        <v>631</v>
      </c>
      <c r="C468" s="23" t="s">
        <v>207</v>
      </c>
      <c r="D468" s="15" t="s">
        <v>212</v>
      </c>
      <c r="E468" s="12">
        <v>2120899</v>
      </c>
      <c r="F468" s="12" t="str">
        <f>IF(ISNA(VLOOKUP(E468,'[1]20科目库'!$A:$B,2,0)),"",VLOOKUP(E468,'[1]20科目库'!$A:$B,2,0))</f>
        <v>国有土地使用权出让收入安排的支出-其他国有土地使用权出让收入安排的支出</v>
      </c>
      <c r="G468" s="16"/>
      <c r="H468" s="16"/>
      <c r="I468" s="16"/>
      <c r="J468" s="16">
        <v>50</v>
      </c>
      <c r="K468" s="16">
        <f t="shared" si="42"/>
        <v>0</v>
      </c>
      <c r="L468" s="16">
        <f t="shared" si="41"/>
        <v>50</v>
      </c>
    </row>
    <row r="469" ht="20.1" customHeight="1" spans="1:12">
      <c r="A469" s="15" t="s">
        <v>615</v>
      </c>
      <c r="B469" s="15" t="s">
        <v>632</v>
      </c>
      <c r="C469" s="23" t="s">
        <v>207</v>
      </c>
      <c r="D469" s="15" t="s">
        <v>212</v>
      </c>
      <c r="E469" s="12">
        <v>2120899</v>
      </c>
      <c r="F469" s="12" t="str">
        <f>IF(ISNA(VLOOKUP(E469,'[1]20科目库'!$A:$B,2,0)),"",VLOOKUP(E469,'[1]20科目库'!$A:$B,2,0))</f>
        <v>国有土地使用权出让收入安排的支出-其他国有土地使用权出让收入安排的支出</v>
      </c>
      <c r="G469" s="16"/>
      <c r="H469" s="16"/>
      <c r="I469" s="16"/>
      <c r="J469" s="16">
        <v>99</v>
      </c>
      <c r="K469" s="16">
        <f t="shared" si="42"/>
        <v>0</v>
      </c>
      <c r="L469" s="16">
        <f t="shared" si="41"/>
        <v>99</v>
      </c>
    </row>
    <row r="470" ht="20.1" customHeight="1" spans="1:12">
      <c r="A470" s="15" t="s">
        <v>615</v>
      </c>
      <c r="B470" s="15" t="s">
        <v>633</v>
      </c>
      <c r="C470" s="23" t="s">
        <v>207</v>
      </c>
      <c r="D470" s="15" t="s">
        <v>212</v>
      </c>
      <c r="E470" s="12">
        <v>2120899</v>
      </c>
      <c r="F470" s="12" t="str">
        <f>IF(ISNA(VLOOKUP(E470,'[1]20科目库'!$A:$B,2,0)),"",VLOOKUP(E470,'[1]20科目库'!$A:$B,2,0))</f>
        <v>国有土地使用权出让收入安排的支出-其他国有土地使用权出让收入安排的支出</v>
      </c>
      <c r="G470" s="16"/>
      <c r="H470" s="16"/>
      <c r="I470" s="16"/>
      <c r="J470" s="16">
        <v>500</v>
      </c>
      <c r="K470" s="16">
        <f t="shared" si="42"/>
        <v>0</v>
      </c>
      <c r="L470" s="16">
        <f t="shared" si="41"/>
        <v>500</v>
      </c>
    </row>
    <row r="471" ht="20.1" customHeight="1" spans="1:12">
      <c r="A471" s="15" t="s">
        <v>615</v>
      </c>
      <c r="B471" s="15" t="s">
        <v>634</v>
      </c>
      <c r="C471" s="23" t="s">
        <v>207</v>
      </c>
      <c r="D471" s="15" t="s">
        <v>212</v>
      </c>
      <c r="E471" s="12">
        <v>2120899</v>
      </c>
      <c r="F471" s="12" t="str">
        <f>IF(ISNA(VLOOKUP(E471,'[1]20科目库'!$A:$B,2,0)),"",VLOOKUP(E471,'[1]20科目库'!$A:$B,2,0))</f>
        <v>国有土地使用权出让收入安排的支出-其他国有土地使用权出让收入安排的支出</v>
      </c>
      <c r="G471" s="16"/>
      <c r="H471" s="16"/>
      <c r="I471" s="16"/>
      <c r="J471" s="16">
        <v>1000</v>
      </c>
      <c r="K471" s="16">
        <f t="shared" si="42"/>
        <v>0</v>
      </c>
      <c r="L471" s="16">
        <f t="shared" si="41"/>
        <v>1000</v>
      </c>
    </row>
    <row r="472" ht="20.1" customHeight="1" spans="1:12">
      <c r="A472" s="15" t="s">
        <v>615</v>
      </c>
      <c r="B472" s="15" t="s">
        <v>635</v>
      </c>
      <c r="C472" s="23" t="s">
        <v>207</v>
      </c>
      <c r="D472" s="15" t="s">
        <v>212</v>
      </c>
      <c r="E472" s="12">
        <v>2120899</v>
      </c>
      <c r="F472" s="12" t="str">
        <f>IF(ISNA(VLOOKUP(E472,'[1]20科目库'!$A:$B,2,0)),"",VLOOKUP(E472,'[1]20科目库'!$A:$B,2,0))</f>
        <v>国有土地使用权出让收入安排的支出-其他国有土地使用权出让收入安排的支出</v>
      </c>
      <c r="G472" s="16"/>
      <c r="H472" s="16"/>
      <c r="I472" s="16"/>
      <c r="J472" s="16">
        <v>500</v>
      </c>
      <c r="K472" s="16">
        <f t="shared" si="42"/>
        <v>0</v>
      </c>
      <c r="L472" s="16">
        <f t="shared" si="41"/>
        <v>500</v>
      </c>
    </row>
    <row r="473" ht="20.1" customHeight="1" spans="1:13">
      <c r="A473" s="15" t="s">
        <v>615</v>
      </c>
      <c r="B473" s="15" t="s">
        <v>636</v>
      </c>
      <c r="C473" s="23" t="s">
        <v>207</v>
      </c>
      <c r="D473" s="15" t="s">
        <v>212</v>
      </c>
      <c r="E473" s="12">
        <v>2120899</v>
      </c>
      <c r="F473" s="12" t="str">
        <f>IF(ISNA(VLOOKUP(E473,'[1]20科目库'!$A:$B,2,0)),"",VLOOKUP(E473,'[1]20科目库'!$A:$B,2,0))</f>
        <v>国有土地使用权出让收入安排的支出-其他国有土地使用权出让收入安排的支出</v>
      </c>
      <c r="G473" s="16"/>
      <c r="H473" s="16"/>
      <c r="I473" s="16">
        <v>100</v>
      </c>
      <c r="J473" s="16">
        <v>500</v>
      </c>
      <c r="K473" s="16">
        <f t="shared" si="42"/>
        <v>0</v>
      </c>
      <c r="L473" s="16">
        <f>H473+J473+I473</f>
        <v>600</v>
      </c>
      <c r="M473" s="1">
        <f>600-100</f>
        <v>500</v>
      </c>
    </row>
    <row r="474" ht="20.1" customHeight="1" spans="1:12">
      <c r="A474" s="15" t="s">
        <v>615</v>
      </c>
      <c r="B474" s="15" t="s">
        <v>637</v>
      </c>
      <c r="C474" s="23" t="s">
        <v>207</v>
      </c>
      <c r="D474" s="15" t="s">
        <v>212</v>
      </c>
      <c r="E474" s="12">
        <v>2120899</v>
      </c>
      <c r="F474" s="12" t="str">
        <f>IF(ISNA(VLOOKUP(E474,'[1]20科目库'!$A:$B,2,0)),"",VLOOKUP(E474,'[1]20科目库'!$A:$B,2,0))</f>
        <v>国有土地使用权出让收入安排的支出-其他国有土地使用权出让收入安排的支出</v>
      </c>
      <c r="G474" s="16"/>
      <c r="H474" s="16"/>
      <c r="I474" s="16"/>
      <c r="J474" s="16">
        <v>200</v>
      </c>
      <c r="K474" s="16">
        <f t="shared" si="42"/>
        <v>0</v>
      </c>
      <c r="L474" s="16">
        <f>H474+J474</f>
        <v>200</v>
      </c>
    </row>
    <row r="475" ht="20.1" customHeight="1" spans="1:12">
      <c r="A475" s="15" t="s">
        <v>638</v>
      </c>
      <c r="B475" s="15" t="s">
        <v>639</v>
      </c>
      <c r="C475" s="23" t="s">
        <v>207</v>
      </c>
      <c r="D475" s="15" t="s">
        <v>212</v>
      </c>
      <c r="E475" s="12">
        <v>2120899</v>
      </c>
      <c r="F475" s="12" t="str">
        <f>IF(ISNA(VLOOKUP(E475,'[1]20科目库'!$A:$B,2,0)),"",VLOOKUP(E475,'[1]20科目库'!$A:$B,2,0))</f>
        <v>国有土地使用权出让收入安排的支出-其他国有土地使用权出让收入安排的支出</v>
      </c>
      <c r="G475" s="16"/>
      <c r="H475" s="16"/>
      <c r="I475" s="16"/>
      <c r="J475" s="16">
        <v>300</v>
      </c>
      <c r="K475" s="16">
        <f t="shared" si="42"/>
        <v>0</v>
      </c>
      <c r="L475" s="16">
        <f>H475+J475</f>
        <v>300</v>
      </c>
    </row>
    <row r="476" ht="20.1" customHeight="1" spans="1:12">
      <c r="A476" s="15" t="s">
        <v>638</v>
      </c>
      <c r="B476" s="15" t="s">
        <v>640</v>
      </c>
      <c r="C476" s="23" t="s">
        <v>207</v>
      </c>
      <c r="D476" s="15" t="s">
        <v>212</v>
      </c>
      <c r="E476" s="12">
        <v>2120899</v>
      </c>
      <c r="F476" s="12" t="str">
        <f>IF(ISNA(VLOOKUP(E476,'[1]20科目库'!$A:$B,2,0)),"",VLOOKUP(E476,'[1]20科目库'!$A:$B,2,0))</f>
        <v>国有土地使用权出让收入安排的支出-其他国有土地使用权出让收入安排的支出</v>
      </c>
      <c r="G476" s="16"/>
      <c r="H476" s="16"/>
      <c r="I476" s="16"/>
      <c r="J476" s="16">
        <v>36</v>
      </c>
      <c r="K476" s="16">
        <f t="shared" si="42"/>
        <v>0</v>
      </c>
      <c r="L476" s="16">
        <f>H476+J476</f>
        <v>36</v>
      </c>
    </row>
    <row r="477" ht="20.1" customHeight="1" spans="1:12">
      <c r="A477" s="15" t="s">
        <v>638</v>
      </c>
      <c r="B477" s="15" t="s">
        <v>641</v>
      </c>
      <c r="C477" s="23" t="s">
        <v>207</v>
      </c>
      <c r="D477" s="15" t="s">
        <v>212</v>
      </c>
      <c r="E477" s="12">
        <v>2040401</v>
      </c>
      <c r="F477" s="12" t="str">
        <f>IF(ISNA(VLOOKUP(E477,'[1]20科目库'!$A:$B,2,0)),"",VLOOKUP(E477,'[1]20科目库'!$A:$B,2,0))</f>
        <v>检察-行政运行</v>
      </c>
      <c r="G477" s="16"/>
      <c r="H477" s="16"/>
      <c r="I477" s="16"/>
      <c r="J477" s="16">
        <v>86</v>
      </c>
      <c r="K477" s="16">
        <f>G477+J477</f>
        <v>86</v>
      </c>
      <c r="L477" s="16">
        <f>H477</f>
        <v>0</v>
      </c>
    </row>
    <row r="478" ht="20.1" customHeight="1" spans="1:12">
      <c r="A478" s="15" t="s">
        <v>638</v>
      </c>
      <c r="B478" s="15" t="s">
        <v>642</v>
      </c>
      <c r="C478" s="23" t="s">
        <v>207</v>
      </c>
      <c r="D478" s="15" t="s">
        <v>212</v>
      </c>
      <c r="E478" s="12">
        <v>2040401</v>
      </c>
      <c r="F478" s="12" t="str">
        <f>IF(ISNA(VLOOKUP(E478,'[1]20科目库'!$A:$B,2,0)),"",VLOOKUP(E478,'[1]20科目库'!$A:$B,2,0))</f>
        <v>检察-行政运行</v>
      </c>
      <c r="G478" s="16"/>
      <c r="H478" s="16"/>
      <c r="I478" s="16"/>
      <c r="J478" s="16">
        <v>51</v>
      </c>
      <c r="K478" s="16">
        <f>G478+J478</f>
        <v>51</v>
      </c>
      <c r="L478" s="16">
        <f>H478</f>
        <v>0</v>
      </c>
    </row>
    <row r="479" ht="20.1" customHeight="1" spans="1:12">
      <c r="A479" s="15" t="s">
        <v>638</v>
      </c>
      <c r="B479" s="15" t="s">
        <v>643</v>
      </c>
      <c r="C479" s="23" t="s">
        <v>207</v>
      </c>
      <c r="D479" s="15" t="s">
        <v>208</v>
      </c>
      <c r="E479" s="12">
        <v>2120899</v>
      </c>
      <c r="F479" s="12" t="str">
        <f>IF(ISNA(VLOOKUP(E479,'[1]20科目库'!$A:$B,2,0)),"",VLOOKUP(E479,'[1]20科目库'!$A:$B,2,0))</f>
        <v>国有土地使用权出让收入安排的支出-其他国有土地使用权出让收入安排的支出</v>
      </c>
      <c r="G479" s="16"/>
      <c r="H479" s="16"/>
      <c r="I479" s="16">
        <v>130</v>
      </c>
      <c r="J479" s="16"/>
      <c r="K479" s="16">
        <v>0</v>
      </c>
      <c r="L479" s="16">
        <f>I479</f>
        <v>130</v>
      </c>
    </row>
    <row r="480" ht="20.1" customHeight="1" spans="1:12">
      <c r="A480" s="15" t="s">
        <v>638</v>
      </c>
      <c r="B480" s="15" t="s">
        <v>215</v>
      </c>
      <c r="C480" s="23" t="s">
        <v>207</v>
      </c>
      <c r="D480" s="15" t="s">
        <v>208</v>
      </c>
      <c r="E480" s="12">
        <v>2040401</v>
      </c>
      <c r="F480" s="12" t="str">
        <f>IF(ISNA(VLOOKUP(E480,'[1]20科目库'!$A:$B,2,0)),"",VLOOKUP(E480,'[1]20科目库'!$A:$B,2,0))</f>
        <v>检察-行政运行</v>
      </c>
      <c r="G480" s="16"/>
      <c r="H480" s="16"/>
      <c r="I480" s="16">
        <v>50</v>
      </c>
      <c r="J480" s="16"/>
      <c r="K480" s="16">
        <f>I480</f>
        <v>50</v>
      </c>
      <c r="L480" s="16">
        <v>0</v>
      </c>
    </row>
    <row r="481" ht="20.1" customHeight="1" spans="1:12">
      <c r="A481" s="15" t="s">
        <v>644</v>
      </c>
      <c r="B481" s="15" t="s">
        <v>645</v>
      </c>
      <c r="C481" s="23" t="s">
        <v>207</v>
      </c>
      <c r="D481" s="15" t="s">
        <v>212</v>
      </c>
      <c r="E481" s="12">
        <v>2120899</v>
      </c>
      <c r="F481" s="12" t="str">
        <f>IF(ISNA(VLOOKUP(E481,'[1]20科目库'!$A:$B,2,0)),"",VLOOKUP(E481,'[1]20科目库'!$A:$B,2,0))</f>
        <v>国有土地使用权出让收入安排的支出-其他国有土地使用权出让收入安排的支出</v>
      </c>
      <c r="G481" s="16"/>
      <c r="H481" s="16"/>
      <c r="I481" s="16"/>
      <c r="J481" s="16">
        <v>20</v>
      </c>
      <c r="K481" s="16">
        <f t="shared" si="42"/>
        <v>0</v>
      </c>
      <c r="L481" s="16">
        <f>H481+J481</f>
        <v>20</v>
      </c>
    </row>
    <row r="482" ht="20.1" customHeight="1" spans="1:12">
      <c r="A482" s="15" t="s">
        <v>644</v>
      </c>
      <c r="B482" s="15" t="s">
        <v>646</v>
      </c>
      <c r="C482" s="23" t="s">
        <v>207</v>
      </c>
      <c r="D482" s="15" t="s">
        <v>212</v>
      </c>
      <c r="E482" s="12">
        <v>2120899</v>
      </c>
      <c r="F482" s="12" t="str">
        <f>IF(ISNA(VLOOKUP(E482,'[1]20科目库'!$A:$B,2,0)),"",VLOOKUP(E482,'[1]20科目库'!$A:$B,2,0))</f>
        <v>国有土地使用权出让收入安排的支出-其他国有土地使用权出让收入安排的支出</v>
      </c>
      <c r="G482" s="16"/>
      <c r="H482" s="16"/>
      <c r="I482" s="16"/>
      <c r="J482" s="16">
        <v>15</v>
      </c>
      <c r="K482" s="16">
        <f t="shared" si="42"/>
        <v>0</v>
      </c>
      <c r="L482" s="16">
        <f>H482+J482</f>
        <v>15</v>
      </c>
    </row>
    <row r="483" ht="20.1" customHeight="1" spans="1:12">
      <c r="A483" s="15" t="s">
        <v>644</v>
      </c>
      <c r="B483" s="15" t="s">
        <v>641</v>
      </c>
      <c r="C483" s="23" t="s">
        <v>207</v>
      </c>
      <c r="D483" s="15" t="s">
        <v>212</v>
      </c>
      <c r="E483" s="12">
        <v>2040501</v>
      </c>
      <c r="F483" s="12" t="str">
        <f>IF(ISNA(VLOOKUP(E483,'[1]20科目库'!$A:$B,2,0)),"",VLOOKUP(E483,'[1]20科目库'!$A:$B,2,0))</f>
        <v>法院-行政运行</v>
      </c>
      <c r="G483" s="16"/>
      <c r="H483" s="16"/>
      <c r="I483" s="16"/>
      <c r="J483" s="16">
        <v>150</v>
      </c>
      <c r="K483" s="16">
        <f>G483+J483</f>
        <v>150</v>
      </c>
      <c r="L483" s="16">
        <f>H483</f>
        <v>0</v>
      </c>
    </row>
    <row r="484" ht="20.1" customHeight="1" spans="1:12">
      <c r="A484" s="15" t="s">
        <v>644</v>
      </c>
      <c r="B484" s="15" t="s">
        <v>642</v>
      </c>
      <c r="C484" s="23" t="s">
        <v>207</v>
      </c>
      <c r="D484" s="15" t="s">
        <v>212</v>
      </c>
      <c r="E484" s="12">
        <v>2040501</v>
      </c>
      <c r="F484" s="12" t="str">
        <f>IF(ISNA(VLOOKUP(E484,'[1]20科目库'!$A:$B,2,0)),"",VLOOKUP(E484,'[1]20科目库'!$A:$B,2,0))</f>
        <v>法院-行政运行</v>
      </c>
      <c r="G484" s="16"/>
      <c r="H484" s="16"/>
      <c r="I484" s="16"/>
      <c r="J484" s="16">
        <v>95</v>
      </c>
      <c r="K484" s="16">
        <f>G484+J484</f>
        <v>95</v>
      </c>
      <c r="L484" s="16">
        <f>H484</f>
        <v>0</v>
      </c>
    </row>
    <row r="485" ht="20.1" customHeight="1" spans="1:12">
      <c r="A485" s="15" t="s">
        <v>644</v>
      </c>
      <c r="B485" s="15" t="s">
        <v>647</v>
      </c>
      <c r="C485" s="23" t="s">
        <v>207</v>
      </c>
      <c r="D485" s="15" t="s">
        <v>212</v>
      </c>
      <c r="E485" s="12">
        <v>2120899</v>
      </c>
      <c r="F485" s="12" t="str">
        <f>IF(ISNA(VLOOKUP(E485,'[1]20科目库'!$A:$B,2,0)),"",VLOOKUP(E485,'[1]20科目库'!$A:$B,2,0))</f>
        <v>国有土地使用权出让收入安排的支出-其他国有土地使用权出让收入安排的支出</v>
      </c>
      <c r="G485" s="16"/>
      <c r="H485" s="16"/>
      <c r="I485" s="16"/>
      <c r="J485" s="16">
        <v>80</v>
      </c>
      <c r="K485" s="16">
        <f>G485</f>
        <v>0</v>
      </c>
      <c r="L485" s="16">
        <f>H485+J485</f>
        <v>80</v>
      </c>
    </row>
    <row r="486" ht="20.1" customHeight="1" spans="1:12">
      <c r="A486" s="15" t="s">
        <v>644</v>
      </c>
      <c r="B486" s="15" t="s">
        <v>648</v>
      </c>
      <c r="C486" s="23" t="s">
        <v>207</v>
      </c>
      <c r="D486" s="15" t="s">
        <v>212</v>
      </c>
      <c r="E486" s="12">
        <v>2120899</v>
      </c>
      <c r="F486" s="12" t="str">
        <f>IF(ISNA(VLOOKUP(E486,'[1]20科目库'!$A:$B,2,0)),"",VLOOKUP(E486,'[1]20科目库'!$A:$B,2,0))</f>
        <v>国有土地使用权出让收入安排的支出-其他国有土地使用权出让收入安排的支出</v>
      </c>
      <c r="G486" s="16"/>
      <c r="H486" s="16"/>
      <c r="I486" s="16"/>
      <c r="J486" s="16">
        <v>50</v>
      </c>
      <c r="K486" s="16">
        <f t="shared" si="42"/>
        <v>0</v>
      </c>
      <c r="L486" s="16">
        <f>H486+J486</f>
        <v>50</v>
      </c>
    </row>
    <row r="487" ht="20.1" customHeight="1" spans="1:12">
      <c r="A487" s="15" t="s">
        <v>644</v>
      </c>
      <c r="B487" s="15" t="s">
        <v>215</v>
      </c>
      <c r="C487" s="23" t="s">
        <v>207</v>
      </c>
      <c r="D487" s="15" t="s">
        <v>208</v>
      </c>
      <c r="E487" s="12">
        <v>2040501</v>
      </c>
      <c r="F487" s="12" t="str">
        <f>IF(ISNA(VLOOKUP(E487,'[1]20科目库'!$A:$B,2,0)),"",VLOOKUP(E487,'[1]20科目库'!$A:$B,2,0))</f>
        <v>法院-行政运行</v>
      </c>
      <c r="G487" s="16"/>
      <c r="H487" s="16"/>
      <c r="I487" s="16">
        <v>90</v>
      </c>
      <c r="J487" s="16"/>
      <c r="K487" s="16">
        <f>I487</f>
        <v>90</v>
      </c>
      <c r="L487" s="16">
        <v>0</v>
      </c>
    </row>
    <row r="488" ht="20.1" customHeight="1" spans="1:12">
      <c r="A488" s="15" t="s">
        <v>644</v>
      </c>
      <c r="B488" s="15" t="s">
        <v>213</v>
      </c>
      <c r="C488" s="23" t="s">
        <v>207</v>
      </c>
      <c r="D488" s="15" t="s">
        <v>208</v>
      </c>
      <c r="E488" s="12">
        <v>2040501</v>
      </c>
      <c r="F488" s="12" t="str">
        <f>IF(ISNA(VLOOKUP(E488,'[1]20科目库'!$A:$B,2,0)),"",VLOOKUP(E488,'[1]20科目库'!$A:$B,2,0))</f>
        <v>法院-行政运行</v>
      </c>
      <c r="G488" s="16"/>
      <c r="H488" s="16"/>
      <c r="I488" s="16">
        <v>95</v>
      </c>
      <c r="J488" s="16"/>
      <c r="K488" s="16">
        <f t="shared" ref="K488:K490" si="43">I488</f>
        <v>95</v>
      </c>
      <c r="L488" s="16">
        <v>0</v>
      </c>
    </row>
    <row r="489" ht="20.1" customHeight="1" spans="1:12">
      <c r="A489" s="15" t="s">
        <v>644</v>
      </c>
      <c r="B489" s="15" t="s">
        <v>649</v>
      </c>
      <c r="C489" s="23" t="s">
        <v>207</v>
      </c>
      <c r="D489" s="15" t="s">
        <v>208</v>
      </c>
      <c r="E489" s="12">
        <v>2040501</v>
      </c>
      <c r="F489" s="12" t="str">
        <f>IF(ISNA(VLOOKUP(E489,'[1]20科目库'!$A:$B,2,0)),"",VLOOKUP(E489,'[1]20科目库'!$A:$B,2,0))</f>
        <v>法院-行政运行</v>
      </c>
      <c r="G489" s="16"/>
      <c r="H489" s="16"/>
      <c r="I489" s="16">
        <v>67.1</v>
      </c>
      <c r="J489" s="16"/>
      <c r="K489" s="16">
        <f t="shared" si="43"/>
        <v>67.1</v>
      </c>
      <c r="L489" s="16">
        <v>0</v>
      </c>
    </row>
    <row r="490" ht="20.1" customHeight="1" spans="1:12">
      <c r="A490" s="15" t="s">
        <v>650</v>
      </c>
      <c r="B490" s="15" t="s">
        <v>215</v>
      </c>
      <c r="C490" s="23" t="s">
        <v>207</v>
      </c>
      <c r="D490" s="15" t="s">
        <v>208</v>
      </c>
      <c r="E490" s="12">
        <v>2010701</v>
      </c>
      <c r="F490" s="12" t="str">
        <f>IF(ISNA(VLOOKUP(E490,'[1]20科目库'!$A:$B,2,0)),"",VLOOKUP(E490,'[1]20科目库'!$A:$B,2,0))</f>
        <v>税收事务-行政运行</v>
      </c>
      <c r="G490" s="16"/>
      <c r="H490" s="16"/>
      <c r="I490" s="16">
        <v>200</v>
      </c>
      <c r="J490" s="16"/>
      <c r="K490" s="16">
        <f t="shared" si="43"/>
        <v>200</v>
      </c>
      <c r="L490" s="16">
        <v>0</v>
      </c>
    </row>
    <row r="491" ht="20.1" customHeight="1" spans="1:12">
      <c r="A491" s="15" t="s">
        <v>651</v>
      </c>
      <c r="B491" s="15" t="s">
        <v>652</v>
      </c>
      <c r="C491" s="23" t="s">
        <v>207</v>
      </c>
      <c r="D491" s="15" t="s">
        <v>208</v>
      </c>
      <c r="E491" s="12">
        <v>201</v>
      </c>
      <c r="F491" s="12" t="str">
        <f>IF(ISNA(VLOOKUP(E491,'[1]20科目库'!$A:$B,2,0)),"",VLOOKUP(E491,'[1]20科目库'!$A:$B,2,0))</f>
        <v>一般公共服务支出</v>
      </c>
      <c r="G491" s="16">
        <v>30000</v>
      </c>
      <c r="H491" s="16"/>
      <c r="I491" s="16"/>
      <c r="J491" s="16">
        <v>213</v>
      </c>
      <c r="K491" s="16">
        <f>G491+J491</f>
        <v>30213</v>
      </c>
      <c r="L491" s="16">
        <f>H491</f>
        <v>0</v>
      </c>
    </row>
    <row r="492" ht="20.1" customHeight="1" spans="1:12">
      <c r="A492" s="15" t="s">
        <v>651</v>
      </c>
      <c r="B492" s="15" t="s">
        <v>653</v>
      </c>
      <c r="C492" s="23" t="s">
        <v>207</v>
      </c>
      <c r="D492" s="15" t="s">
        <v>208</v>
      </c>
      <c r="E492" s="12">
        <v>201</v>
      </c>
      <c r="F492" s="12" t="str">
        <f>IF(ISNA(VLOOKUP(E492,'[1]20科目库'!$A:$B,2,0)),"",VLOOKUP(E492,'[1]20科目库'!$A:$B,2,0))</f>
        <v>一般公共服务支出</v>
      </c>
      <c r="G492" s="16">
        <v>500</v>
      </c>
      <c r="H492" s="16"/>
      <c r="I492" s="16"/>
      <c r="J492" s="16"/>
      <c r="K492" s="16">
        <f t="shared" si="42"/>
        <v>500</v>
      </c>
      <c r="L492" s="16">
        <f t="shared" ref="L492:L497" si="44">H492+J492</f>
        <v>0</v>
      </c>
    </row>
    <row r="493" ht="20.1" customHeight="1" spans="1:12">
      <c r="A493" s="15" t="s">
        <v>651</v>
      </c>
      <c r="B493" s="15" t="s">
        <v>654</v>
      </c>
      <c r="C493" s="23" t="s">
        <v>207</v>
      </c>
      <c r="D493" s="15" t="s">
        <v>208</v>
      </c>
      <c r="E493" s="12">
        <v>201</v>
      </c>
      <c r="F493" s="12" t="str">
        <f>IF(ISNA(VLOOKUP(E493,'[1]20科目库'!$A:$B,2,0)),"",VLOOKUP(E493,'[1]20科目库'!$A:$B,2,0))</f>
        <v>一般公共服务支出</v>
      </c>
      <c r="G493" s="16">
        <v>5000</v>
      </c>
      <c r="H493" s="16"/>
      <c r="I493" s="16"/>
      <c r="J493" s="16"/>
      <c r="K493" s="16">
        <f t="shared" si="42"/>
        <v>5000</v>
      </c>
      <c r="L493" s="16">
        <f t="shared" si="44"/>
        <v>0</v>
      </c>
    </row>
    <row r="494" ht="20.1" customHeight="1" spans="1:12">
      <c r="A494" s="15" t="s">
        <v>651</v>
      </c>
      <c r="B494" s="15" t="s">
        <v>655</v>
      </c>
      <c r="C494" s="23" t="s">
        <v>207</v>
      </c>
      <c r="D494" s="15" t="s">
        <v>208</v>
      </c>
      <c r="E494" s="12">
        <v>227</v>
      </c>
      <c r="F494" s="12" t="str">
        <f>IF(ISNA(VLOOKUP(E494,'[1]20科目库'!$A:$B,2,0)),"",VLOOKUP(E494,'[1]20科目库'!$A:$B,2,0))</f>
        <v>预备费</v>
      </c>
      <c r="G494" s="16">
        <v>2460</v>
      </c>
      <c r="H494" s="16"/>
      <c r="I494" s="16"/>
      <c r="J494" s="16"/>
      <c r="K494" s="16">
        <f t="shared" si="42"/>
        <v>2460</v>
      </c>
      <c r="L494" s="16">
        <f t="shared" si="44"/>
        <v>0</v>
      </c>
    </row>
    <row r="495" ht="20.1" customHeight="1" spans="1:12">
      <c r="A495" s="15" t="s">
        <v>651</v>
      </c>
      <c r="B495" s="15" t="s">
        <v>656</v>
      </c>
      <c r="C495" s="23" t="s">
        <v>207</v>
      </c>
      <c r="D495" s="15" t="s">
        <v>208</v>
      </c>
      <c r="E495" s="12">
        <v>2101202</v>
      </c>
      <c r="F495" s="12" t="str">
        <f>IF(ISNA(VLOOKUP(E495,'[1]20科目库'!$A:$B,2,0)),"",VLOOKUP(E495,'[1]20科目库'!$A:$B,2,0))</f>
        <v>财政对基本医疗保险基金的补助-财政对城乡居民基本医疗保险基金的补助</v>
      </c>
      <c r="G495" s="16">
        <v>20000</v>
      </c>
      <c r="H495" s="16"/>
      <c r="I495" s="16"/>
      <c r="J495" s="16"/>
      <c r="K495" s="16">
        <f t="shared" si="42"/>
        <v>20000</v>
      </c>
      <c r="L495" s="16">
        <f t="shared" si="44"/>
        <v>0</v>
      </c>
    </row>
    <row r="496" ht="20.1" customHeight="1" spans="1:12">
      <c r="A496" s="15" t="s">
        <v>651</v>
      </c>
      <c r="B496" s="15" t="s">
        <v>657</v>
      </c>
      <c r="C496" s="23" t="s">
        <v>207</v>
      </c>
      <c r="D496" s="15" t="s">
        <v>208</v>
      </c>
      <c r="E496" s="12">
        <v>2120899</v>
      </c>
      <c r="F496" s="12" t="str">
        <f>IF(ISNA(VLOOKUP(E496,'[1]20科目库'!$A:$B,2,0)),"",VLOOKUP(E496,'[1]20科目库'!$A:$B,2,0))</f>
        <v>国有土地使用权出让收入安排的支出-其他国有土地使用权出让收入安排的支出</v>
      </c>
      <c r="G496" s="16"/>
      <c r="H496" s="16">
        <v>1500</v>
      </c>
      <c r="I496" s="16"/>
      <c r="J496" s="16">
        <v>1000</v>
      </c>
      <c r="K496" s="16">
        <f t="shared" si="42"/>
        <v>0</v>
      </c>
      <c r="L496" s="16">
        <f t="shared" si="44"/>
        <v>2500</v>
      </c>
    </row>
    <row r="497" ht="20.1" customHeight="1" spans="1:12">
      <c r="A497" s="15" t="s">
        <v>651</v>
      </c>
      <c r="B497" s="15" t="s">
        <v>658</v>
      </c>
      <c r="C497" s="23" t="s">
        <v>207</v>
      </c>
      <c r="D497" s="15" t="s">
        <v>208</v>
      </c>
      <c r="E497" s="12">
        <v>2120899</v>
      </c>
      <c r="F497" s="12" t="str">
        <f>IF(ISNA(VLOOKUP(E497,'[1]20科目库'!$A:$B,2,0)),"",VLOOKUP(E497,'[1]20科目库'!$A:$B,2,0))</f>
        <v>国有土地使用权出让收入安排的支出-其他国有土地使用权出让收入安排的支出</v>
      </c>
      <c r="G497" s="16"/>
      <c r="H497" s="16">
        <v>3000</v>
      </c>
      <c r="I497" s="16"/>
      <c r="J497" s="16"/>
      <c r="K497" s="16">
        <f t="shared" si="42"/>
        <v>0</v>
      </c>
      <c r="L497" s="16">
        <f t="shared" si="44"/>
        <v>3000</v>
      </c>
    </row>
    <row r="498" ht="20.1" customHeight="1" spans="1:12">
      <c r="A498" s="15" t="s">
        <v>651</v>
      </c>
      <c r="B498" s="15" t="s">
        <v>659</v>
      </c>
      <c r="C498" s="23" t="s">
        <v>207</v>
      </c>
      <c r="D498" s="15" t="s">
        <v>208</v>
      </c>
      <c r="E498" s="12">
        <v>2120899</v>
      </c>
      <c r="F498" s="12" t="str">
        <f>IF(ISNA(VLOOKUP(E498,'[1]20科目库'!$A:$B,2,0)),"",VLOOKUP(E498,'[1]20科目库'!$A:$B,2,0))</f>
        <v>国有土地使用权出让收入安排的支出-其他国有土地使用权出让收入安排的支出</v>
      </c>
      <c r="G498" s="16"/>
      <c r="H498" s="16">
        <v>5000</v>
      </c>
      <c r="I498" s="16"/>
      <c r="J498" s="16">
        <v>2000</v>
      </c>
      <c r="K498" s="16">
        <f>G498+3500</f>
        <v>3500</v>
      </c>
      <c r="L498" s="16">
        <f>H498+J498-3500</f>
        <v>3500</v>
      </c>
    </row>
    <row r="499" ht="20.1" customHeight="1" spans="1:12">
      <c r="A499" s="15" t="s">
        <v>651</v>
      </c>
      <c r="B499" s="15" t="s">
        <v>660</v>
      </c>
      <c r="C499" s="23" t="s">
        <v>207</v>
      </c>
      <c r="D499" s="15" t="s">
        <v>208</v>
      </c>
      <c r="E499" s="12">
        <v>2120899</v>
      </c>
      <c r="F499" s="12" t="str">
        <f>IF(ISNA(VLOOKUP(E499,'[1]20科目库'!$A:$B,2,0)),"",VLOOKUP(E499,'[1]20科目库'!$A:$B,2,0))</f>
        <v>国有土地使用权出让收入安排的支出-其他国有土地使用权出让收入安排的支出</v>
      </c>
      <c r="G499" s="16"/>
      <c r="H499" s="16">
        <v>10000</v>
      </c>
      <c r="I499" s="16"/>
      <c r="J499" s="16"/>
      <c r="K499" s="16">
        <f>G499+J499</f>
        <v>0</v>
      </c>
      <c r="L499" s="16">
        <f>H499</f>
        <v>10000</v>
      </c>
    </row>
    <row r="500" ht="20.1" customHeight="1" spans="1:12">
      <c r="A500" s="15" t="s">
        <v>651</v>
      </c>
      <c r="B500" s="15" t="s">
        <v>661</v>
      </c>
      <c r="C500" s="23" t="s">
        <v>207</v>
      </c>
      <c r="D500" s="15" t="s">
        <v>208</v>
      </c>
      <c r="E500" s="12">
        <v>2120802</v>
      </c>
      <c r="F500" s="12" t="str">
        <f>IF(ISNA(VLOOKUP(E500,'[1]20科目库'!$A:$B,2,0)),"",VLOOKUP(E500,'[1]20科目库'!$A:$B,2,0))</f>
        <v>国有土地使用权出让收入安排的支出-土地开发支出</v>
      </c>
      <c r="G500" s="16"/>
      <c r="H500" s="16">
        <v>20000</v>
      </c>
      <c r="I500" s="16"/>
      <c r="J500" s="16">
        <v>6000</v>
      </c>
      <c r="K500" s="16">
        <f t="shared" si="42"/>
        <v>0</v>
      </c>
      <c r="L500" s="16">
        <f>H500+J500</f>
        <v>26000</v>
      </c>
    </row>
    <row r="501" ht="20.1" customHeight="1" spans="1:12">
      <c r="A501" s="15" t="s">
        <v>651</v>
      </c>
      <c r="B501" s="15" t="s">
        <v>662</v>
      </c>
      <c r="C501" s="23" t="s">
        <v>207</v>
      </c>
      <c r="D501" s="15" t="s">
        <v>208</v>
      </c>
      <c r="E501" s="12">
        <v>2120802</v>
      </c>
      <c r="F501" s="12" t="str">
        <f>IF(ISNA(VLOOKUP(E501,'[1]20科目库'!$A:$B,2,0)),"",VLOOKUP(E501,'[1]20科目库'!$A:$B,2,0))</f>
        <v>国有土地使用权出让收入安排的支出-土地开发支出</v>
      </c>
      <c r="G501" s="16"/>
      <c r="H501" s="16">
        <v>45000</v>
      </c>
      <c r="I501" s="16"/>
      <c r="J501" s="16">
        <v>35000</v>
      </c>
      <c r="K501" s="16">
        <f t="shared" si="42"/>
        <v>0</v>
      </c>
      <c r="L501" s="16">
        <f>H501+J501</f>
        <v>80000</v>
      </c>
    </row>
    <row r="502" ht="20.1" customHeight="1" spans="1:12">
      <c r="A502" s="15" t="s">
        <v>651</v>
      </c>
      <c r="B502" s="15" t="s">
        <v>663</v>
      </c>
      <c r="C502" s="23" t="s">
        <v>207</v>
      </c>
      <c r="D502" s="15" t="s">
        <v>208</v>
      </c>
      <c r="E502" s="12">
        <v>2120899</v>
      </c>
      <c r="F502" s="12" t="str">
        <f>IF(ISNA(VLOOKUP(E502,'[1]20科目库'!$A:$B,2,0)),"",VLOOKUP(E502,'[1]20科目库'!$A:$B,2,0))</f>
        <v>国有土地使用权出让收入安排的支出-其他国有土地使用权出让收入安排的支出</v>
      </c>
      <c r="G502" s="16"/>
      <c r="H502" s="16">
        <v>20000</v>
      </c>
      <c r="I502" s="16"/>
      <c r="J502" s="16">
        <f>-15086.92+47.5+13</f>
        <v>-15026.42</v>
      </c>
      <c r="K502" s="16">
        <f t="shared" si="42"/>
        <v>0</v>
      </c>
      <c r="L502" s="16">
        <f>H502+J502</f>
        <v>4973.58</v>
      </c>
    </row>
    <row r="503" ht="20.1" customHeight="1" spans="1:12">
      <c r="A503" s="15" t="s">
        <v>651</v>
      </c>
      <c r="B503" s="15" t="s">
        <v>664</v>
      </c>
      <c r="C503" s="23" t="s">
        <v>207</v>
      </c>
      <c r="D503" s="15" t="s">
        <v>208</v>
      </c>
      <c r="E503" s="12">
        <v>2121401</v>
      </c>
      <c r="F503" s="12" t="str">
        <f>IF(ISNA(VLOOKUP(E503,'[1]20科目库'!$A:$B,2,0)),"",VLOOKUP(E503,'[1]20科目库'!$A:$B,2,0))</f>
        <v>污水处理费安排的支出-污水处理设施建设和运营</v>
      </c>
      <c r="G503" s="16"/>
      <c r="H503" s="16">
        <v>2400</v>
      </c>
      <c r="I503" s="16"/>
      <c r="J503" s="16"/>
      <c r="K503" s="16">
        <f t="shared" si="42"/>
        <v>0</v>
      </c>
      <c r="L503" s="16">
        <f>H503+J503</f>
        <v>2400</v>
      </c>
    </row>
    <row r="504" ht="20.1" customHeight="1" spans="1:12">
      <c r="A504" s="15" t="s">
        <v>651</v>
      </c>
      <c r="B504" s="15" t="s">
        <v>665</v>
      </c>
      <c r="C504" s="23" t="s">
        <v>207</v>
      </c>
      <c r="D504" s="15" t="s">
        <v>208</v>
      </c>
      <c r="E504" s="12">
        <v>2120899</v>
      </c>
      <c r="F504" s="12" t="str">
        <f>IF(ISNA(VLOOKUP(E504,'[1]20科目库'!$A:$B,2,0)),"",VLOOKUP(E504,'[1]20科目库'!$A:$B,2,0))</f>
        <v>国有土地使用权出让收入安排的支出-其他国有土地使用权出让收入安排的支出</v>
      </c>
      <c r="G504" s="16"/>
      <c r="H504" s="16">
        <v>5000</v>
      </c>
      <c r="I504" s="16"/>
      <c r="J504" s="16">
        <v>-1160</v>
      </c>
      <c r="K504" s="16">
        <f t="shared" si="42"/>
        <v>0</v>
      </c>
      <c r="L504" s="16">
        <f>H504+J504</f>
        <v>3840</v>
      </c>
    </row>
    <row r="505" ht="20.1" customHeight="1" spans="1:13">
      <c r="A505" s="25" t="s">
        <v>651</v>
      </c>
      <c r="B505" s="26" t="s">
        <v>666</v>
      </c>
      <c r="C505" s="23" t="s">
        <v>207</v>
      </c>
      <c r="D505" s="15" t="s">
        <v>208</v>
      </c>
      <c r="E505" s="12"/>
      <c r="F505" s="12" t="str">
        <f>IF(ISNA(VLOOKUP(E505,'[1]20科目库'!$A:$B,2,0)),"",VLOOKUP(E505,'[1]20科目库'!$A:$B,2,0))</f>
        <v/>
      </c>
      <c r="G505" s="16"/>
      <c r="H505" s="16"/>
      <c r="I505" s="16"/>
      <c r="J505" s="16">
        <v>1340</v>
      </c>
      <c r="K505" s="16">
        <f>G505+J505</f>
        <v>1340</v>
      </c>
      <c r="L505" s="16">
        <f>H505</f>
        <v>0</v>
      </c>
      <c r="M505" s="34">
        <f>1500-113.9-50</f>
        <v>1336.1</v>
      </c>
    </row>
    <row r="506" ht="18.95" customHeight="1" spans="1:12">
      <c r="A506" s="15" t="s">
        <v>651</v>
      </c>
      <c r="B506" s="15" t="s">
        <v>667</v>
      </c>
      <c r="C506" s="11" t="s">
        <v>207</v>
      </c>
      <c r="D506" s="11" t="s">
        <v>208</v>
      </c>
      <c r="E506" s="12">
        <v>22904</v>
      </c>
      <c r="F506" s="12" t="str">
        <f>IF(ISNA(VLOOKUP(E506,'[1]20科目库'!$A:$B,2,0)),"",VLOOKUP(E506,'[1]20科目库'!$A:$B,2,0))</f>
        <v>其他政府性基金及对应专项债务收入安排的支出</v>
      </c>
      <c r="G506" s="16"/>
      <c r="H506" s="16">
        <v>3000</v>
      </c>
      <c r="I506" s="16"/>
      <c r="J506" s="16">
        <v>-1500</v>
      </c>
      <c r="K506" s="16">
        <f>G506</f>
        <v>0</v>
      </c>
      <c r="L506" s="16">
        <f>H506+J506</f>
        <v>1500</v>
      </c>
    </row>
    <row r="507" ht="20.1" customHeight="1" spans="1:12">
      <c r="A507" s="10" t="s">
        <v>651</v>
      </c>
      <c r="B507" s="15" t="s">
        <v>668</v>
      </c>
      <c r="C507" s="23" t="s">
        <v>207</v>
      </c>
      <c r="D507" s="15" t="s">
        <v>208</v>
      </c>
      <c r="E507" s="12">
        <v>2120899</v>
      </c>
      <c r="F507" s="12" t="str">
        <f>IF(ISNA(VLOOKUP(E507,'[1]20科目库'!$A:$B,2,0)),"",VLOOKUP(E507,'[1]20科目库'!$A:$B,2,0))</f>
        <v>国有土地使用权出让收入安排的支出-其他国有土地使用权出让收入安排的支出</v>
      </c>
      <c r="G507" s="16"/>
      <c r="H507" s="16"/>
      <c r="I507" s="16"/>
      <c r="J507" s="16">
        <v>182.5</v>
      </c>
      <c r="K507" s="16">
        <f t="shared" si="42"/>
        <v>0</v>
      </c>
      <c r="L507" s="16">
        <f t="shared" ref="L507:L514" si="45">H507+J507</f>
        <v>182.5</v>
      </c>
    </row>
    <row r="508" ht="20.1" customHeight="1" spans="1:12">
      <c r="A508" s="15" t="s">
        <v>651</v>
      </c>
      <c r="B508" s="15" t="s">
        <v>669</v>
      </c>
      <c r="C508" s="23" t="s">
        <v>207</v>
      </c>
      <c r="D508" s="15" t="s">
        <v>208</v>
      </c>
      <c r="E508" s="12">
        <v>2120899</v>
      </c>
      <c r="F508" s="12" t="str">
        <f>IF(ISNA(VLOOKUP(E508,'[1]20科目库'!$A:$B,2,0)),"",VLOOKUP(E508,'[1]20科目库'!$A:$B,2,0))</f>
        <v>国有土地使用权出让收入安排的支出-其他国有土地使用权出让收入安排的支出</v>
      </c>
      <c r="G508" s="16"/>
      <c r="H508" s="16"/>
      <c r="I508" s="16"/>
      <c r="J508" s="16">
        <v>2000</v>
      </c>
      <c r="K508" s="16">
        <f t="shared" si="42"/>
        <v>0</v>
      </c>
      <c r="L508" s="16">
        <f t="shared" si="45"/>
        <v>2000</v>
      </c>
    </row>
    <row r="509" ht="20.1" customHeight="1" spans="1:12">
      <c r="A509" s="15" t="s">
        <v>651</v>
      </c>
      <c r="B509" s="15" t="s">
        <v>670</v>
      </c>
      <c r="C509" s="23" t="s">
        <v>207</v>
      </c>
      <c r="D509" s="15" t="s">
        <v>208</v>
      </c>
      <c r="E509" s="12">
        <v>2120801</v>
      </c>
      <c r="F509" s="12" t="str">
        <f>IF(ISNA(VLOOKUP(E509,'[1]20科目库'!$A:$B,2,0)),"",VLOOKUP(E509,'[1]20科目库'!$A:$B,2,0))</f>
        <v>国有土地使用权出让收入安排的支出-征地和拆迁补偿支出</v>
      </c>
      <c r="G509" s="16"/>
      <c r="H509" s="16"/>
      <c r="I509" s="16"/>
      <c r="J509" s="16">
        <v>196</v>
      </c>
      <c r="K509" s="16">
        <f t="shared" si="42"/>
        <v>0</v>
      </c>
      <c r="L509" s="16">
        <f t="shared" si="45"/>
        <v>196</v>
      </c>
    </row>
    <row r="510" ht="20.1" customHeight="1" spans="1:12">
      <c r="A510" s="15" t="s">
        <v>651</v>
      </c>
      <c r="B510" s="15" t="s">
        <v>671</v>
      </c>
      <c r="C510" s="23" t="s">
        <v>207</v>
      </c>
      <c r="D510" s="15" t="s">
        <v>208</v>
      </c>
      <c r="E510" s="12">
        <v>2120801</v>
      </c>
      <c r="F510" s="12" t="str">
        <f>IF(ISNA(VLOOKUP(E510,'[1]20科目库'!$A:$B,2,0)),"",VLOOKUP(E510,'[1]20科目库'!$A:$B,2,0))</f>
        <v>国有土地使用权出让收入安排的支出-征地和拆迁补偿支出</v>
      </c>
      <c r="G510" s="16"/>
      <c r="H510" s="16"/>
      <c r="I510" s="16"/>
      <c r="J510" s="16">
        <v>850</v>
      </c>
      <c r="K510" s="16">
        <f t="shared" si="42"/>
        <v>0</v>
      </c>
      <c r="L510" s="16">
        <f t="shared" si="45"/>
        <v>850</v>
      </c>
    </row>
    <row r="511" ht="20.1" customHeight="1" spans="1:12">
      <c r="A511" s="15" t="s">
        <v>651</v>
      </c>
      <c r="B511" s="15" t="s">
        <v>672</v>
      </c>
      <c r="C511" s="23" t="s">
        <v>207</v>
      </c>
      <c r="D511" s="15" t="s">
        <v>208</v>
      </c>
      <c r="E511" s="12">
        <v>2120803</v>
      </c>
      <c r="F511" s="12" t="str">
        <f>IF(ISNA(VLOOKUP(E511,'[1]20科目库'!$A:$B,2,0)),"",VLOOKUP(E511,'[1]20科目库'!$A:$B,2,0))</f>
        <v>国有土地使用权出让收入安排的支出-城市建设支出</v>
      </c>
      <c r="G511" s="16"/>
      <c r="H511" s="16"/>
      <c r="I511" s="16"/>
      <c r="J511" s="16">
        <v>2000</v>
      </c>
      <c r="K511" s="16">
        <f t="shared" si="42"/>
        <v>0</v>
      </c>
      <c r="L511" s="16">
        <f t="shared" si="45"/>
        <v>2000</v>
      </c>
    </row>
    <row r="512" ht="20.1" customHeight="1" spans="1:12">
      <c r="A512" s="15" t="s">
        <v>651</v>
      </c>
      <c r="B512" s="15" t="s">
        <v>673</v>
      </c>
      <c r="C512" s="23" t="s">
        <v>207</v>
      </c>
      <c r="D512" s="15" t="s">
        <v>208</v>
      </c>
      <c r="E512" s="12">
        <v>2120899</v>
      </c>
      <c r="F512" s="12" t="str">
        <f>IF(ISNA(VLOOKUP(E512,'[1]20科目库'!$A:$B,2,0)),"",VLOOKUP(E512,'[1]20科目库'!$A:$B,2,0))</f>
        <v>国有土地使用权出让收入安排的支出-其他国有土地使用权出让收入安排的支出</v>
      </c>
      <c r="G512" s="16"/>
      <c r="H512" s="16"/>
      <c r="I512" s="16"/>
      <c r="J512" s="16">
        <v>500</v>
      </c>
      <c r="K512" s="16">
        <f t="shared" si="42"/>
        <v>0</v>
      </c>
      <c r="L512" s="16">
        <f t="shared" si="45"/>
        <v>500</v>
      </c>
    </row>
    <row r="513" ht="20.1" customHeight="1" spans="1:12">
      <c r="A513" s="15" t="s">
        <v>651</v>
      </c>
      <c r="B513" s="15" t="s">
        <v>674</v>
      </c>
      <c r="C513" s="23" t="s">
        <v>207</v>
      </c>
      <c r="D513" s="15" t="s">
        <v>208</v>
      </c>
      <c r="E513" s="12">
        <v>2120804</v>
      </c>
      <c r="F513" s="12" t="str">
        <f>IF(ISNA(VLOOKUP(E513,'[1]20科目库'!$A:$B,2,0)),"",VLOOKUP(E513,'[1]20科目库'!$A:$B,2,0))</f>
        <v>国有土地使用权出让收入安排的支出-农村基础设施建设支出</v>
      </c>
      <c r="G513" s="16"/>
      <c r="H513" s="16"/>
      <c r="I513" s="16"/>
      <c r="J513" s="16">
        <v>300</v>
      </c>
      <c r="K513" s="16">
        <f t="shared" si="42"/>
        <v>0</v>
      </c>
      <c r="L513" s="16">
        <f t="shared" si="45"/>
        <v>300</v>
      </c>
    </row>
    <row r="514" ht="20.1" customHeight="1" spans="1:12">
      <c r="A514" s="10" t="s">
        <v>651</v>
      </c>
      <c r="B514" s="11" t="s">
        <v>675</v>
      </c>
      <c r="C514" s="23" t="s">
        <v>207</v>
      </c>
      <c r="D514" s="15" t="s">
        <v>208</v>
      </c>
      <c r="E514" s="12">
        <v>2120899</v>
      </c>
      <c r="F514" s="12" t="str">
        <f>IF(ISNA(VLOOKUP(E514,'[1]20科目库'!$A:$B,2,0)),"",VLOOKUP(E514,'[1]20科目库'!$A:$B,2,0))</f>
        <v>国有土地使用权出让收入安排的支出-其他国有土地使用权出让收入安排的支出</v>
      </c>
      <c r="G514" s="13"/>
      <c r="H514" s="14"/>
      <c r="I514" s="16"/>
      <c r="J514" s="16">
        <v>6500</v>
      </c>
      <c r="K514" s="16">
        <f t="shared" si="42"/>
        <v>0</v>
      </c>
      <c r="L514" s="16">
        <f t="shared" si="45"/>
        <v>6500</v>
      </c>
    </row>
    <row r="515" ht="20.1" customHeight="1" spans="1:12">
      <c r="A515" s="10" t="s">
        <v>651</v>
      </c>
      <c r="B515" s="11" t="s">
        <v>676</v>
      </c>
      <c r="C515" s="23" t="s">
        <v>207</v>
      </c>
      <c r="D515" s="15" t="s">
        <v>208</v>
      </c>
      <c r="E515" s="12">
        <v>2120804</v>
      </c>
      <c r="F515" s="12" t="str">
        <f>IF(ISNA(VLOOKUP(E515,'[1]20科目库'!$A:$B,2,0)),"",VLOOKUP(E515,'[1]20科目库'!$A:$B,2,0))</f>
        <v>国有土地使用权出让收入安排的支出-农村基础设施建设支出</v>
      </c>
      <c r="G515" s="13"/>
      <c r="H515" s="14"/>
      <c r="I515" s="16"/>
      <c r="J515" s="16">
        <v>1160</v>
      </c>
      <c r="K515" s="16">
        <v>0</v>
      </c>
      <c r="L515" s="16">
        <f>I515+J515</f>
        <v>1160</v>
      </c>
    </row>
    <row r="516" ht="18.95" customHeight="1" spans="1:12">
      <c r="A516" s="15" t="s">
        <v>651</v>
      </c>
      <c r="B516" s="15" t="s">
        <v>677</v>
      </c>
      <c r="C516" s="11" t="s">
        <v>207</v>
      </c>
      <c r="D516" s="11" t="s">
        <v>208</v>
      </c>
      <c r="E516" s="12">
        <v>2121399</v>
      </c>
      <c r="F516" s="12" t="str">
        <f>IF(ISNA(VLOOKUP(E516,'[1]20科目库'!$A:$B,2,0)),"",VLOOKUP(E516,'[1]20科目库'!$A:$B,2,0))</f>
        <v>城市基础设施配套费安排的支出-其他城市基础设施配套费安排的支出</v>
      </c>
      <c r="G516" s="16"/>
      <c r="H516" s="16">
        <v>10000</v>
      </c>
      <c r="I516" s="16"/>
      <c r="J516" s="16">
        <v>-7500</v>
      </c>
      <c r="K516" s="16">
        <f>G516</f>
        <v>0</v>
      </c>
      <c r="L516" s="16">
        <f>H516+J516</f>
        <v>2500</v>
      </c>
    </row>
    <row r="517" ht="18.95" customHeight="1" spans="1:12">
      <c r="A517" s="15" t="s">
        <v>651</v>
      </c>
      <c r="B517" s="15" t="s">
        <v>678</v>
      </c>
      <c r="C517" s="11" t="s">
        <v>207</v>
      </c>
      <c r="D517" s="11" t="s">
        <v>208</v>
      </c>
      <c r="E517" s="12">
        <v>2320301</v>
      </c>
      <c r="F517" s="12" t="str">
        <f>IF(ISNA(VLOOKUP(E517,'[1]20科目库'!$A:$B,2,0)),"",VLOOKUP(E517,'[1]20科目库'!$A:$B,2,0))</f>
        <v>地方政府一般债务付息支出-地方政府一般债券付息支出</v>
      </c>
      <c r="G517" s="16">
        <v>10000</v>
      </c>
      <c r="H517" s="16"/>
      <c r="I517" s="16"/>
      <c r="J517" s="16">
        <v>-1000</v>
      </c>
      <c r="K517" s="16">
        <f>G517+J517</f>
        <v>9000</v>
      </c>
      <c r="L517" s="16">
        <f>H517</f>
        <v>0</v>
      </c>
    </row>
    <row r="518" ht="18.95" customHeight="1" spans="1:12">
      <c r="A518" s="15" t="s">
        <v>651</v>
      </c>
      <c r="B518" s="15" t="s">
        <v>678</v>
      </c>
      <c r="C518" s="11" t="s">
        <v>207</v>
      </c>
      <c r="D518" s="11" t="s">
        <v>208</v>
      </c>
      <c r="E518" s="12">
        <v>23204</v>
      </c>
      <c r="F518" s="12" t="str">
        <f>IF(ISNA(VLOOKUP(E518,'[1]20科目库'!$A:$B,2,0)),"",VLOOKUP(E518,'[1]20科目库'!$A:$B,2,0))</f>
        <v>地方政府专项债务付息支出</v>
      </c>
      <c r="G518" s="16"/>
      <c r="H518" s="16">
        <v>10000</v>
      </c>
      <c r="I518" s="16"/>
      <c r="J518" s="16">
        <v>-1000</v>
      </c>
      <c r="K518" s="16">
        <f>G518</f>
        <v>0</v>
      </c>
      <c r="L518" s="16">
        <f>H518+J518</f>
        <v>9000</v>
      </c>
    </row>
    <row r="519" ht="18.95" customHeight="1" spans="1:12">
      <c r="A519" s="15" t="s">
        <v>651</v>
      </c>
      <c r="B519" s="15" t="s">
        <v>679</v>
      </c>
      <c r="C519" s="11" t="s">
        <v>207</v>
      </c>
      <c r="D519" s="11" t="s">
        <v>208</v>
      </c>
      <c r="E519" s="12">
        <v>2120803</v>
      </c>
      <c r="F519" s="12" t="str">
        <f>IF(ISNA(VLOOKUP(E519,'[1]20科目库'!$A:$B,2,0)),"",VLOOKUP(E519,'[1]20科目库'!$A:$B,2,0))</f>
        <v>国有土地使用权出让收入安排的支出-城市建设支出</v>
      </c>
      <c r="G519" s="16"/>
      <c r="H519" s="16">
        <v>14500</v>
      </c>
      <c r="I519" s="16"/>
      <c r="J519" s="16">
        <v>-14500</v>
      </c>
      <c r="K519" s="16">
        <f>G519</f>
        <v>0</v>
      </c>
      <c r="L519" s="16">
        <f>H519+J519</f>
        <v>0</v>
      </c>
    </row>
    <row r="520" ht="18.95" customHeight="1" spans="1:12">
      <c r="A520" s="15" t="s">
        <v>651</v>
      </c>
      <c r="B520" s="15" t="s">
        <v>680</v>
      </c>
      <c r="C520" s="11" t="s">
        <v>207</v>
      </c>
      <c r="D520" s="11" t="s">
        <v>208</v>
      </c>
      <c r="E520" s="12">
        <v>204</v>
      </c>
      <c r="F520" s="12" t="str">
        <f>IF(ISNA(VLOOKUP(E520,'[1]20科目库'!$A:$B,2,0)),"",VLOOKUP(E520,'[1]20科目库'!$A:$B,2,0))</f>
        <v>公共安全支出</v>
      </c>
      <c r="G520" s="16">
        <v>1000</v>
      </c>
      <c r="H520" s="16"/>
      <c r="I520" s="16"/>
      <c r="J520" s="16">
        <v>-500</v>
      </c>
      <c r="K520" s="16">
        <f>G520+J520</f>
        <v>500</v>
      </c>
      <c r="L520" s="16">
        <v>0</v>
      </c>
    </row>
    <row r="521" ht="18.95" customHeight="1" spans="1:12">
      <c r="A521" s="15" t="s">
        <v>651</v>
      </c>
      <c r="B521" s="15" t="s">
        <v>681</v>
      </c>
      <c r="C521" s="11" t="s">
        <v>207</v>
      </c>
      <c r="D521" s="11" t="s">
        <v>208</v>
      </c>
      <c r="E521" s="12">
        <v>2120802</v>
      </c>
      <c r="F521" s="12" t="str">
        <f>IF(ISNA(VLOOKUP(E521,'[1]20科目库'!$A:$B,2,0)),"",VLOOKUP(E521,'[1]20科目库'!$A:$B,2,0))</f>
        <v>国有土地使用权出让收入安排的支出-土地开发支出</v>
      </c>
      <c r="G521" s="16"/>
      <c r="H521" s="16">
        <v>15000</v>
      </c>
      <c r="I521" s="16"/>
      <c r="J521" s="16">
        <v>-12000</v>
      </c>
      <c r="K521" s="16">
        <f>G521</f>
        <v>0</v>
      </c>
      <c r="L521" s="16">
        <f>H521+J521</f>
        <v>3000</v>
      </c>
    </row>
    <row r="522" ht="18.95" customHeight="1" spans="1:12">
      <c r="A522" s="15" t="s">
        <v>651</v>
      </c>
      <c r="B522" s="15" t="s">
        <v>682</v>
      </c>
      <c r="C522" s="11" t="s">
        <v>207</v>
      </c>
      <c r="D522" s="11" t="s">
        <v>208</v>
      </c>
      <c r="E522" s="12"/>
      <c r="F522" s="12" t="str">
        <f>IF(ISNA(VLOOKUP(E522,'[1]20科目库'!$A:$B,2,0)),"",VLOOKUP(E522,'[1]20科目库'!$A:$B,2,0))</f>
        <v/>
      </c>
      <c r="G522" s="16">
        <v>16116.24</v>
      </c>
      <c r="H522" s="16"/>
      <c r="I522" s="16"/>
      <c r="J522" s="16">
        <v>-16116.24</v>
      </c>
      <c r="K522" s="16">
        <f>G522+J522</f>
        <v>0</v>
      </c>
      <c r="L522" s="16">
        <v>0</v>
      </c>
    </row>
    <row r="523" ht="18.95" customHeight="1" spans="1:12">
      <c r="A523" s="15" t="s">
        <v>651</v>
      </c>
      <c r="B523" s="15" t="s">
        <v>683</v>
      </c>
      <c r="C523" s="11" t="s">
        <v>207</v>
      </c>
      <c r="D523" s="11" t="s">
        <v>208</v>
      </c>
      <c r="E523" s="12">
        <v>21208</v>
      </c>
      <c r="F523" s="12" t="str">
        <f>IF(ISNA(VLOOKUP(E523,'[1]20科目库'!$A:$B,2,0)),"",VLOOKUP(E523,'[1]20科目库'!$A:$B,2,0))</f>
        <v>国有土地使用权出让收入安排的支出</v>
      </c>
      <c r="G523" s="16"/>
      <c r="H523" s="16">
        <v>30513</v>
      </c>
      <c r="I523" s="16"/>
      <c r="J523" s="16">
        <v>-30513</v>
      </c>
      <c r="K523" s="16">
        <f>G523</f>
        <v>0</v>
      </c>
      <c r="L523" s="16">
        <f>H523+J523</f>
        <v>0</v>
      </c>
    </row>
    <row r="524" ht="18.95" customHeight="1" spans="1:12">
      <c r="A524" s="15" t="s">
        <v>651</v>
      </c>
      <c r="B524" s="15" t="s">
        <v>684</v>
      </c>
      <c r="C524" s="11" t="s">
        <v>207</v>
      </c>
      <c r="D524" s="11" t="s">
        <v>208</v>
      </c>
      <c r="E524" s="12"/>
      <c r="F524" s="12" t="str">
        <f>IF(ISNA(VLOOKUP(E524,'[1]20科目库'!$A:$B,2,0)),"",VLOOKUP(E524,'[1]20科目库'!$A:$B,2,0))</f>
        <v/>
      </c>
      <c r="G524" s="16">
        <v>100139.76</v>
      </c>
      <c r="H524" s="16"/>
      <c r="I524" s="16"/>
      <c r="J524" s="16">
        <v>-246.76</v>
      </c>
      <c r="K524" s="16">
        <f>G524+J524</f>
        <v>99893</v>
      </c>
      <c r="L524" s="16">
        <v>0</v>
      </c>
    </row>
    <row r="525" ht="20.1" customHeight="1" spans="1:12">
      <c r="A525" s="10" t="s">
        <v>651</v>
      </c>
      <c r="B525" s="11" t="s">
        <v>685</v>
      </c>
      <c r="C525" s="23" t="s">
        <v>207</v>
      </c>
      <c r="D525" s="15" t="s">
        <v>208</v>
      </c>
      <c r="E525" s="12">
        <v>2120804</v>
      </c>
      <c r="F525" s="12" t="str">
        <f>IF(ISNA(VLOOKUP(E525,'[1]20科目库'!$A:$B,2,0)),"",VLOOKUP(E525,'[1]20科目库'!$A:$B,2,0))</f>
        <v>国有土地使用权出让收入安排的支出-农村基础设施建设支出</v>
      </c>
      <c r="G525" s="13"/>
      <c r="H525" s="14"/>
      <c r="I525" s="16">
        <v>108.1987</v>
      </c>
      <c r="J525" s="16"/>
      <c r="K525" s="16">
        <v>0</v>
      </c>
      <c r="L525" s="16">
        <f>I525</f>
        <v>108.1987</v>
      </c>
    </row>
    <row r="526" ht="20.1" customHeight="1" spans="1:12">
      <c r="A526" s="10" t="s">
        <v>651</v>
      </c>
      <c r="B526" s="11" t="s">
        <v>686</v>
      </c>
      <c r="C526" s="23" t="s">
        <v>207</v>
      </c>
      <c r="D526" s="15" t="s">
        <v>208</v>
      </c>
      <c r="E526" s="12">
        <v>2120804</v>
      </c>
      <c r="F526" s="12" t="str">
        <f>IF(ISNA(VLOOKUP(E526,'[1]20科目库'!$A:$B,2,0)),"",VLOOKUP(E526,'[1]20科目库'!$A:$B,2,0))</f>
        <v>国有土地使用权出让收入安排的支出-农村基础设施建设支出</v>
      </c>
      <c r="G526" s="13"/>
      <c r="H526" s="14"/>
      <c r="I526" s="16">
        <v>61</v>
      </c>
      <c r="J526" s="16"/>
      <c r="K526" s="16">
        <v>0</v>
      </c>
      <c r="L526" s="16">
        <f>I526</f>
        <v>61</v>
      </c>
    </row>
    <row r="527" ht="20.1" customHeight="1" spans="1:12">
      <c r="A527" s="10" t="s">
        <v>651</v>
      </c>
      <c r="B527" s="11" t="s">
        <v>687</v>
      </c>
      <c r="C527" s="23" t="s">
        <v>207</v>
      </c>
      <c r="D527" s="15" t="s">
        <v>208</v>
      </c>
      <c r="E527" s="12">
        <v>2120804</v>
      </c>
      <c r="F527" s="12" t="str">
        <f>IF(ISNA(VLOOKUP(E527,'[1]20科目库'!$A:$B,2,0)),"",VLOOKUP(E527,'[1]20科目库'!$A:$B,2,0))</f>
        <v>国有土地使用权出让收入安排的支出-农村基础设施建设支出</v>
      </c>
      <c r="G527" s="13"/>
      <c r="H527" s="14"/>
      <c r="I527" s="16">
        <v>450</v>
      </c>
      <c r="J527" s="16"/>
      <c r="K527" s="16">
        <v>0</v>
      </c>
      <c r="L527" s="16">
        <f>I527</f>
        <v>450</v>
      </c>
    </row>
    <row r="528" ht="40.5" customHeight="1" spans="1:12">
      <c r="A528" s="10" t="s">
        <v>651</v>
      </c>
      <c r="B528" s="11" t="s">
        <v>688</v>
      </c>
      <c r="C528" s="23" t="s">
        <v>207</v>
      </c>
      <c r="D528" s="15" t="s">
        <v>208</v>
      </c>
      <c r="E528" s="12">
        <v>2120899</v>
      </c>
      <c r="F528" s="12" t="str">
        <f>IF(ISNA(VLOOKUP(E528,'[1]20科目库'!$A:$B,2,0)),"",VLOOKUP(E528,'[1]20科目库'!$A:$B,2,0))</f>
        <v>国有土地使用权出让收入安排的支出-其他国有土地使用权出让收入安排的支出</v>
      </c>
      <c r="G528" s="13"/>
      <c r="H528" s="14"/>
      <c r="I528" s="16">
        <v>3838</v>
      </c>
      <c r="J528" s="16"/>
      <c r="K528" s="16">
        <v>0</v>
      </c>
      <c r="L528" s="16">
        <f>I528</f>
        <v>3838</v>
      </c>
    </row>
    <row r="529" ht="20.1" customHeight="1" spans="1:12">
      <c r="A529" s="10" t="s">
        <v>651</v>
      </c>
      <c r="B529" s="11" t="s">
        <v>689</v>
      </c>
      <c r="C529" s="23" t="s">
        <v>207</v>
      </c>
      <c r="D529" s="15" t="s">
        <v>208</v>
      </c>
      <c r="E529" s="12">
        <v>2120801</v>
      </c>
      <c r="F529" s="12" t="str">
        <f>IF(ISNA(VLOOKUP(E529,'[1]20科目库'!$A:$B,2,0)),"",VLOOKUP(E529,'[1]20科目库'!$A:$B,2,0))</f>
        <v>国有土地使用权出让收入安排的支出-征地和拆迁补偿支出</v>
      </c>
      <c r="G529" s="13"/>
      <c r="H529" s="14"/>
      <c r="I529" s="16">
        <v>272.5</v>
      </c>
      <c r="J529" s="16"/>
      <c r="K529" s="16">
        <v>0</v>
      </c>
      <c r="L529" s="16">
        <f>I529</f>
        <v>272.5</v>
      </c>
    </row>
    <row r="530" ht="20.1" customHeight="1" spans="1:12">
      <c r="A530" s="10" t="s">
        <v>651</v>
      </c>
      <c r="B530" s="11" t="s">
        <v>690</v>
      </c>
      <c r="C530" s="23" t="s">
        <v>207</v>
      </c>
      <c r="D530" s="15" t="s">
        <v>208</v>
      </c>
      <c r="E530" s="12">
        <v>2120802</v>
      </c>
      <c r="F530" s="12" t="str">
        <f>IF(ISNA(VLOOKUP(E530,'[1]20科目库'!$A:$B,2,0)),"",VLOOKUP(E530,'[1]20科目库'!$A:$B,2,0))</f>
        <v>国有土地使用权出让收入安排的支出-土地开发支出</v>
      </c>
      <c r="G530" s="13"/>
      <c r="H530" s="14"/>
      <c r="I530" s="16">
        <v>152.6693</v>
      </c>
      <c r="J530" s="16"/>
      <c r="K530" s="16">
        <v>0</v>
      </c>
      <c r="L530" s="16">
        <f t="shared" ref="L530:L532" si="46">I530</f>
        <v>152.6693</v>
      </c>
    </row>
    <row r="531" ht="20.1" customHeight="1" spans="1:12">
      <c r="A531" s="10" t="s">
        <v>651</v>
      </c>
      <c r="B531" s="11" t="s">
        <v>691</v>
      </c>
      <c r="C531" s="23" t="s">
        <v>207</v>
      </c>
      <c r="D531" s="15" t="s">
        <v>208</v>
      </c>
      <c r="E531" s="12">
        <v>2120802</v>
      </c>
      <c r="F531" s="12" t="str">
        <f>IF(ISNA(VLOOKUP(E531,'[1]20科目库'!$A:$B,2,0)),"",VLOOKUP(E531,'[1]20科目库'!$A:$B,2,0))</f>
        <v>国有土地使用权出让收入安排的支出-土地开发支出</v>
      </c>
      <c r="G531" s="13"/>
      <c r="H531" s="14"/>
      <c r="I531" s="16">
        <v>1010.64</v>
      </c>
      <c r="J531" s="16"/>
      <c r="K531" s="16">
        <v>0</v>
      </c>
      <c r="L531" s="16">
        <f t="shared" si="46"/>
        <v>1010.64</v>
      </c>
    </row>
    <row r="532" ht="20.1" customHeight="1" spans="1:12">
      <c r="A532" s="10" t="s">
        <v>651</v>
      </c>
      <c r="B532" s="11" t="s">
        <v>692</v>
      </c>
      <c r="C532" s="23" t="s">
        <v>207</v>
      </c>
      <c r="D532" s="15" t="s">
        <v>208</v>
      </c>
      <c r="E532" s="12">
        <v>2120804</v>
      </c>
      <c r="F532" s="12" t="str">
        <f>IF(ISNA(VLOOKUP(E532,'[1]20科目库'!$A:$B,2,0)),"",VLOOKUP(E532,'[1]20科目库'!$A:$B,2,0))</f>
        <v>国有土地使用权出让收入安排的支出-农村基础设施建设支出</v>
      </c>
      <c r="G532" s="13"/>
      <c r="H532" s="14"/>
      <c r="I532" s="16">
        <v>750</v>
      </c>
      <c r="J532" s="16"/>
      <c r="K532" s="16">
        <v>0</v>
      </c>
      <c r="L532" s="16">
        <f t="shared" si="46"/>
        <v>750</v>
      </c>
    </row>
    <row r="533" ht="20.1" customHeight="1" spans="1:12">
      <c r="A533" s="15" t="s">
        <v>693</v>
      </c>
      <c r="B533" s="15" t="s">
        <v>694</v>
      </c>
      <c r="C533" s="15" t="s">
        <v>240</v>
      </c>
      <c r="D533" s="15" t="s">
        <v>208</v>
      </c>
      <c r="E533" s="12">
        <v>2050299</v>
      </c>
      <c r="F533" s="12" t="str">
        <f>IF(ISNA(VLOOKUP(E533,'[1]20科目库'!$A:$B,2,0)),"",VLOOKUP(E533,'[1]20科目库'!$A:$B,2,0))</f>
        <v>普通教育-其他普通教育支出</v>
      </c>
      <c r="G533" s="16"/>
      <c r="H533" s="16"/>
      <c r="I533" s="16"/>
      <c r="J533" s="16">
        <v>2000</v>
      </c>
      <c r="K533" s="16">
        <f t="shared" ref="K533:K544" si="47">G533+J533</f>
        <v>2000</v>
      </c>
      <c r="L533" s="16">
        <f>H533</f>
        <v>0</v>
      </c>
    </row>
    <row r="534" ht="20.1" customHeight="1" spans="1:12">
      <c r="A534" s="15" t="s">
        <v>693</v>
      </c>
      <c r="B534" s="15" t="s">
        <v>258</v>
      </c>
      <c r="C534" s="15" t="s">
        <v>240</v>
      </c>
      <c r="D534" s="15" t="s">
        <v>208</v>
      </c>
      <c r="E534" s="12">
        <v>2140104</v>
      </c>
      <c r="F534" s="12" t="str">
        <f>IF(ISNA(VLOOKUP(E534,'[1]20科目库'!$A:$B,2,0)),"",VLOOKUP(E534,'[1]20科目库'!$A:$B,2,0))</f>
        <v>公路水路运输-公路建设</v>
      </c>
      <c r="G534" s="16"/>
      <c r="H534" s="16"/>
      <c r="I534" s="16"/>
      <c r="J534" s="16">
        <v>3000</v>
      </c>
      <c r="K534" s="16">
        <f t="shared" si="47"/>
        <v>3000</v>
      </c>
      <c r="L534" s="16">
        <f t="shared" ref="L534:L544" si="48">H534</f>
        <v>0</v>
      </c>
    </row>
    <row r="535" ht="20.1" customHeight="1" spans="1:12">
      <c r="A535" s="15" t="s">
        <v>693</v>
      </c>
      <c r="B535" s="15" t="s">
        <v>695</v>
      </c>
      <c r="C535" s="15" t="s">
        <v>240</v>
      </c>
      <c r="D535" s="15" t="s">
        <v>208</v>
      </c>
      <c r="E535" s="12">
        <v>2120303</v>
      </c>
      <c r="F535" s="12" t="str">
        <f>IF(ISNA(VLOOKUP(E535,'[1]20科目库'!$A:$B,2,0)),"",VLOOKUP(E535,'[1]20科目库'!$A:$B,2,0))</f>
        <v>城乡社区公共设施-小城镇基础设施建设</v>
      </c>
      <c r="G535" s="16"/>
      <c r="H535" s="16"/>
      <c r="I535" s="16"/>
      <c r="J535" s="16">
        <v>6200</v>
      </c>
      <c r="K535" s="16">
        <f t="shared" si="47"/>
        <v>6200</v>
      </c>
      <c r="L535" s="16">
        <f t="shared" si="48"/>
        <v>0</v>
      </c>
    </row>
    <row r="536" ht="20.1" customHeight="1" spans="1:12">
      <c r="A536" s="15" t="s">
        <v>693</v>
      </c>
      <c r="B536" s="15" t="s">
        <v>696</v>
      </c>
      <c r="C536" s="15" t="s">
        <v>240</v>
      </c>
      <c r="D536" s="15" t="s">
        <v>208</v>
      </c>
      <c r="E536" s="12">
        <v>2130305</v>
      </c>
      <c r="F536" s="12" t="str">
        <f>IF(ISNA(VLOOKUP(E536,'[1]20科目库'!$A:$B,2,0)),"",VLOOKUP(E536,'[1]20科目库'!$A:$B,2,0))</f>
        <v>水利-水利工程建设</v>
      </c>
      <c r="G536" s="16"/>
      <c r="H536" s="16"/>
      <c r="I536" s="16"/>
      <c r="J536" s="16">
        <v>2000</v>
      </c>
      <c r="K536" s="16">
        <f t="shared" si="47"/>
        <v>2000</v>
      </c>
      <c r="L536" s="16">
        <f t="shared" si="48"/>
        <v>0</v>
      </c>
    </row>
    <row r="537" ht="20.1" customHeight="1" spans="1:12">
      <c r="A537" s="15" t="s">
        <v>693</v>
      </c>
      <c r="B537" s="15" t="s">
        <v>697</v>
      </c>
      <c r="C537" s="15" t="s">
        <v>240</v>
      </c>
      <c r="D537" s="15" t="s">
        <v>208</v>
      </c>
      <c r="E537" s="12">
        <v>2130199</v>
      </c>
      <c r="F537" s="12" t="str">
        <f>IF(ISNA(VLOOKUP(E537,'[1]20科目库'!$A:$B,2,0)),"",VLOOKUP(E537,'[1]20科目库'!$A:$B,2,0))</f>
        <v>农业农村-其他农业农村支出</v>
      </c>
      <c r="G537" s="16"/>
      <c r="H537" s="16"/>
      <c r="I537" s="16"/>
      <c r="J537" s="16">
        <v>1000</v>
      </c>
      <c r="K537" s="16">
        <f t="shared" si="47"/>
        <v>1000</v>
      </c>
      <c r="L537" s="16">
        <f t="shared" si="48"/>
        <v>0</v>
      </c>
    </row>
    <row r="538" ht="20.1" customHeight="1" spans="1:12">
      <c r="A538" s="15" t="s">
        <v>693</v>
      </c>
      <c r="B538" s="15" t="s">
        <v>698</v>
      </c>
      <c r="C538" s="15" t="s">
        <v>240</v>
      </c>
      <c r="D538" s="15" t="s">
        <v>208</v>
      </c>
      <c r="E538" s="12">
        <v>2050299</v>
      </c>
      <c r="F538" s="12" t="str">
        <f>IF(ISNA(VLOOKUP(E538,'[1]20科目库'!$A:$B,2,0)),"",VLOOKUP(E538,'[1]20科目库'!$A:$B,2,0))</f>
        <v>普通教育-其他普通教育支出</v>
      </c>
      <c r="G538" s="16"/>
      <c r="H538" s="16"/>
      <c r="I538" s="16"/>
      <c r="J538" s="16">
        <v>4000</v>
      </c>
      <c r="K538" s="16">
        <f t="shared" si="47"/>
        <v>4000</v>
      </c>
      <c r="L538" s="16">
        <f t="shared" si="48"/>
        <v>0</v>
      </c>
    </row>
    <row r="539" ht="20.1" customHeight="1" spans="1:12">
      <c r="A539" s="15" t="s">
        <v>693</v>
      </c>
      <c r="B539" s="15" t="s">
        <v>699</v>
      </c>
      <c r="C539" s="15" t="s">
        <v>240</v>
      </c>
      <c r="D539" s="15" t="s">
        <v>208</v>
      </c>
      <c r="E539" s="12">
        <v>2140104</v>
      </c>
      <c r="F539" s="12" t="str">
        <f>IF(ISNA(VLOOKUP(E539,'[1]20科目库'!$A:$B,2,0)),"",VLOOKUP(E539,'[1]20科目库'!$A:$B,2,0))</f>
        <v>公路水路运输-公路建设</v>
      </c>
      <c r="G539" s="16"/>
      <c r="H539" s="16"/>
      <c r="I539" s="16"/>
      <c r="J539" s="16">
        <v>4000</v>
      </c>
      <c r="K539" s="16">
        <f t="shared" si="47"/>
        <v>4000</v>
      </c>
      <c r="L539" s="16">
        <f t="shared" si="48"/>
        <v>0</v>
      </c>
    </row>
    <row r="540" ht="20.1" customHeight="1" spans="1:12">
      <c r="A540" s="15" t="s">
        <v>693</v>
      </c>
      <c r="B540" s="15" t="s">
        <v>700</v>
      </c>
      <c r="C540" s="15" t="s">
        <v>240</v>
      </c>
      <c r="D540" s="15" t="s">
        <v>208</v>
      </c>
      <c r="E540" s="12">
        <v>2140104</v>
      </c>
      <c r="F540" s="12" t="str">
        <f>IF(ISNA(VLOOKUP(E540,'[1]20科目库'!$A:$B,2,0)),"",VLOOKUP(E540,'[1]20科目库'!$A:$B,2,0))</f>
        <v>公路水路运输-公路建设</v>
      </c>
      <c r="G540" s="16"/>
      <c r="H540" s="16"/>
      <c r="I540" s="16"/>
      <c r="J540" s="16">
        <v>5000</v>
      </c>
      <c r="K540" s="16">
        <f t="shared" si="47"/>
        <v>5000</v>
      </c>
      <c r="L540" s="16">
        <f t="shared" si="48"/>
        <v>0</v>
      </c>
    </row>
    <row r="541" ht="35.1" customHeight="1" spans="1:12">
      <c r="A541" s="15" t="s">
        <v>693</v>
      </c>
      <c r="B541" s="15" t="s">
        <v>701</v>
      </c>
      <c r="C541" s="15" t="s">
        <v>240</v>
      </c>
      <c r="D541" s="15" t="s">
        <v>208</v>
      </c>
      <c r="E541" s="12">
        <v>2140104</v>
      </c>
      <c r="F541" s="12" t="str">
        <f>IF(ISNA(VLOOKUP(E541,'[1]20科目库'!$A:$B,2,0)),"",VLOOKUP(E541,'[1]20科目库'!$A:$B,2,0))</f>
        <v>公路水路运输-公路建设</v>
      </c>
      <c r="G541" s="16"/>
      <c r="H541" s="16"/>
      <c r="I541" s="16"/>
      <c r="J541" s="16">
        <v>2000</v>
      </c>
      <c r="K541" s="16">
        <f t="shared" si="47"/>
        <v>2000</v>
      </c>
      <c r="L541" s="16">
        <f t="shared" si="48"/>
        <v>0</v>
      </c>
    </row>
    <row r="542" ht="20.1" customHeight="1" spans="1:12">
      <c r="A542" s="15" t="s">
        <v>693</v>
      </c>
      <c r="B542" s="15" t="s">
        <v>702</v>
      </c>
      <c r="C542" s="15" t="s">
        <v>240</v>
      </c>
      <c r="D542" s="15" t="s">
        <v>208</v>
      </c>
      <c r="E542" s="12">
        <v>2120303</v>
      </c>
      <c r="F542" s="12" t="str">
        <f>IF(ISNA(VLOOKUP(E542,'[1]20科目库'!$A:$B,2,0)),"",VLOOKUP(E542,'[1]20科目库'!$A:$B,2,0))</f>
        <v>城乡社区公共设施-小城镇基础设施建设</v>
      </c>
      <c r="G542" s="16"/>
      <c r="H542" s="16"/>
      <c r="I542" s="16"/>
      <c r="J542" s="16">
        <v>800</v>
      </c>
      <c r="K542" s="16">
        <f t="shared" si="47"/>
        <v>800</v>
      </c>
      <c r="L542" s="16">
        <f t="shared" si="48"/>
        <v>0</v>
      </c>
    </row>
    <row r="543" ht="20.1" customHeight="1" spans="1:12">
      <c r="A543" s="15" t="s">
        <v>693</v>
      </c>
      <c r="B543" s="15" t="s">
        <v>703</v>
      </c>
      <c r="C543" s="15" t="s">
        <v>240</v>
      </c>
      <c r="D543" s="15" t="s">
        <v>208</v>
      </c>
      <c r="E543" s="12">
        <v>2120303</v>
      </c>
      <c r="F543" s="12" t="str">
        <f>IF(ISNA(VLOOKUP(E543,'[1]20科目库'!$A:$B,2,0)),"",VLOOKUP(E543,'[1]20科目库'!$A:$B,2,0))</f>
        <v>城乡社区公共设施-小城镇基础设施建设</v>
      </c>
      <c r="G543" s="16"/>
      <c r="H543" s="16"/>
      <c r="I543" s="16"/>
      <c r="J543" s="16">
        <v>2000</v>
      </c>
      <c r="K543" s="16">
        <f t="shared" si="47"/>
        <v>2000</v>
      </c>
      <c r="L543" s="16">
        <f t="shared" si="48"/>
        <v>0</v>
      </c>
    </row>
    <row r="544" ht="33.95" customHeight="1" spans="1:12">
      <c r="A544" s="15" t="s">
        <v>693</v>
      </c>
      <c r="B544" s="15" t="s">
        <v>704</v>
      </c>
      <c r="C544" s="15" t="s">
        <v>240</v>
      </c>
      <c r="D544" s="15" t="s">
        <v>208</v>
      </c>
      <c r="E544" s="12">
        <v>2140104</v>
      </c>
      <c r="F544" s="12" t="str">
        <f>IF(ISNA(VLOOKUP(E544,'[1]20科目库'!$A:$B,2,0)),"",VLOOKUP(E544,'[1]20科目库'!$A:$B,2,0))</f>
        <v>公路水路运输-公路建设</v>
      </c>
      <c r="G544" s="16"/>
      <c r="H544" s="16"/>
      <c r="I544" s="16"/>
      <c r="J544" s="16">
        <v>2000</v>
      </c>
      <c r="K544" s="16">
        <f t="shared" si="47"/>
        <v>2000</v>
      </c>
      <c r="L544" s="16">
        <f t="shared" si="48"/>
        <v>0</v>
      </c>
    </row>
    <row r="545" ht="18.95" customHeight="1" spans="1:12">
      <c r="A545" s="10" t="s">
        <v>705</v>
      </c>
      <c r="B545" s="11" t="s">
        <v>706</v>
      </c>
      <c r="C545" s="15" t="s">
        <v>240</v>
      </c>
      <c r="D545" s="15" t="s">
        <v>208</v>
      </c>
      <c r="E545" s="12">
        <v>2290402</v>
      </c>
      <c r="F545" s="12" t="str">
        <f>IF(ISNA(VLOOKUP(E545,'[1]20科目库'!$A:$B,2,0)),"",VLOOKUP(E545,'[1]20科目库'!$A:$B,2,0))</f>
        <v>其他政府性基金及对应专项债务收入安排的支出-其他地方自行试点项目收益专项债券收入安排的支出</v>
      </c>
      <c r="G545" s="13"/>
      <c r="H545" s="14"/>
      <c r="I545" s="14"/>
      <c r="J545" s="14">
        <v>15000</v>
      </c>
      <c r="K545" s="16">
        <f t="shared" ref="K545:K550" si="49">G545</f>
        <v>0</v>
      </c>
      <c r="L545" s="16">
        <f t="shared" ref="L545:L550" si="50">H545+J545</f>
        <v>15000</v>
      </c>
    </row>
    <row r="546" ht="18.95" customHeight="1" spans="1:12">
      <c r="A546" s="10" t="s">
        <v>705</v>
      </c>
      <c r="B546" s="11" t="s">
        <v>707</v>
      </c>
      <c r="C546" s="15" t="s">
        <v>240</v>
      </c>
      <c r="D546" s="15" t="s">
        <v>208</v>
      </c>
      <c r="E546" s="12">
        <v>2290402</v>
      </c>
      <c r="F546" s="12" t="str">
        <f>IF(ISNA(VLOOKUP(E546,'[1]20科目库'!$A:$B,2,0)),"",VLOOKUP(E546,'[1]20科目库'!$A:$B,2,0))</f>
        <v>其他政府性基金及对应专项债务收入安排的支出-其他地方自行试点项目收益专项债券收入安排的支出</v>
      </c>
      <c r="G546" s="13"/>
      <c r="H546" s="14"/>
      <c r="I546" s="14"/>
      <c r="J546" s="14">
        <v>25000</v>
      </c>
      <c r="K546" s="16">
        <f t="shared" si="49"/>
        <v>0</v>
      </c>
      <c r="L546" s="16">
        <f t="shared" si="50"/>
        <v>25000</v>
      </c>
    </row>
    <row r="547" ht="18.95" customHeight="1" spans="1:12">
      <c r="A547" s="10" t="s">
        <v>705</v>
      </c>
      <c r="B547" s="11" t="s">
        <v>708</v>
      </c>
      <c r="C547" s="15" t="s">
        <v>240</v>
      </c>
      <c r="D547" s="15" t="s">
        <v>208</v>
      </c>
      <c r="E547" s="12">
        <v>2290402</v>
      </c>
      <c r="F547" s="12" t="str">
        <f>IF(ISNA(VLOOKUP(E547,'[1]20科目库'!$A:$B,2,0)),"",VLOOKUP(E547,'[1]20科目库'!$A:$B,2,0))</f>
        <v>其他政府性基金及对应专项债务收入安排的支出-其他地方自行试点项目收益专项债券收入安排的支出</v>
      </c>
      <c r="G547" s="13"/>
      <c r="H547" s="14"/>
      <c r="I547" s="14"/>
      <c r="J547" s="14">
        <v>1500</v>
      </c>
      <c r="K547" s="16">
        <f t="shared" si="49"/>
        <v>0</v>
      </c>
      <c r="L547" s="16">
        <f t="shared" si="50"/>
        <v>1500</v>
      </c>
    </row>
    <row r="548" ht="18.95" customHeight="1" spans="1:12">
      <c r="A548" s="10" t="s">
        <v>705</v>
      </c>
      <c r="B548" s="11" t="s">
        <v>709</v>
      </c>
      <c r="C548" s="15" t="s">
        <v>240</v>
      </c>
      <c r="D548" s="15" t="s">
        <v>208</v>
      </c>
      <c r="E548" s="12">
        <v>2290402</v>
      </c>
      <c r="F548" s="12" t="str">
        <f>IF(ISNA(VLOOKUP(E548,'[1]20科目库'!$A:$B,2,0)),"",VLOOKUP(E548,'[1]20科目库'!$A:$B,2,0))</f>
        <v>其他政府性基金及对应专项债务收入安排的支出-其他地方自行试点项目收益专项债券收入安排的支出</v>
      </c>
      <c r="G548" s="13"/>
      <c r="H548" s="14"/>
      <c r="I548" s="14"/>
      <c r="J548" s="14">
        <v>11000</v>
      </c>
      <c r="K548" s="16">
        <f t="shared" si="49"/>
        <v>0</v>
      </c>
      <c r="L548" s="16">
        <f t="shared" si="50"/>
        <v>11000</v>
      </c>
    </row>
    <row r="549" ht="18.95" customHeight="1" spans="1:12">
      <c r="A549" s="10" t="s">
        <v>705</v>
      </c>
      <c r="B549" s="11" t="s">
        <v>710</v>
      </c>
      <c r="C549" s="15" t="s">
        <v>240</v>
      </c>
      <c r="D549" s="15" t="s">
        <v>208</v>
      </c>
      <c r="E549" s="12">
        <v>2290402</v>
      </c>
      <c r="F549" s="12" t="str">
        <f>IF(ISNA(VLOOKUP(E549,'[1]20科目库'!$A:$B,2,0)),"",VLOOKUP(E549,'[1]20科目库'!$A:$B,2,0))</f>
        <v>其他政府性基金及对应专项债务收入安排的支出-其他地方自行试点项目收益专项债券收入安排的支出</v>
      </c>
      <c r="G549" s="13"/>
      <c r="H549" s="14"/>
      <c r="I549" s="14"/>
      <c r="J549" s="14">
        <v>8000</v>
      </c>
      <c r="K549" s="16">
        <f t="shared" si="49"/>
        <v>0</v>
      </c>
      <c r="L549" s="16">
        <f t="shared" si="50"/>
        <v>8000</v>
      </c>
    </row>
    <row r="550" ht="18.95" customHeight="1" spans="1:12">
      <c r="A550" s="10" t="s">
        <v>705</v>
      </c>
      <c r="B550" s="11" t="s">
        <v>711</v>
      </c>
      <c r="C550" s="15" t="s">
        <v>240</v>
      </c>
      <c r="D550" s="15" t="s">
        <v>208</v>
      </c>
      <c r="E550" s="12">
        <v>2290402</v>
      </c>
      <c r="F550" s="12" t="str">
        <f>IF(ISNA(VLOOKUP(E550,'[1]20科目库'!$A:$B,2,0)),"",VLOOKUP(E550,'[1]20科目库'!$A:$B,2,0))</f>
        <v>其他政府性基金及对应专项债务收入安排的支出-其他地方自行试点项目收益专项债券收入安排的支出</v>
      </c>
      <c r="G550" s="13"/>
      <c r="H550" s="14"/>
      <c r="I550" s="14"/>
      <c r="J550" s="14">
        <v>8500</v>
      </c>
      <c r="K550" s="16">
        <f t="shared" si="49"/>
        <v>0</v>
      </c>
      <c r="L550" s="16">
        <f t="shared" si="50"/>
        <v>8500</v>
      </c>
    </row>
    <row r="551" ht="18.95" customHeight="1" spans="1:12">
      <c r="A551" s="15" t="s">
        <v>712</v>
      </c>
      <c r="B551" s="15" t="s">
        <v>713</v>
      </c>
      <c r="C551" s="15" t="s">
        <v>207</v>
      </c>
      <c r="D551" s="15" t="s">
        <v>208</v>
      </c>
      <c r="E551" s="12">
        <v>2150899</v>
      </c>
      <c r="F551" s="12" t="str">
        <f>IF(ISNA(VLOOKUP(E551,'[1]20科目库'!$A:$B,2,0)),"",VLOOKUP(E551,'[1]20科目库'!$A:$B,2,0))</f>
        <v>支持中小企业发展和管理支出-其他支持中小企业发展和管理支出</v>
      </c>
      <c r="G551" s="16"/>
      <c r="H551" s="16"/>
      <c r="I551" s="16"/>
      <c r="J551" s="16">
        <v>1569</v>
      </c>
      <c r="K551" s="16">
        <f>G551+J551</f>
        <v>1569</v>
      </c>
      <c r="L551" s="16">
        <f t="shared" ref="L551:L552" si="51">H551</f>
        <v>0</v>
      </c>
    </row>
    <row r="552" ht="18.95" customHeight="1" spans="1:12">
      <c r="A552" s="18" t="s">
        <v>712</v>
      </c>
      <c r="B552" s="19" t="s">
        <v>356</v>
      </c>
      <c r="C552" s="15" t="s">
        <v>207</v>
      </c>
      <c r="D552" s="15" t="s">
        <v>208</v>
      </c>
      <c r="E552" s="12">
        <v>2101202</v>
      </c>
      <c r="F552" s="12" t="str">
        <f>IF(ISNA(VLOOKUP(E552,'[1]20科目库'!$A:$B,2,0)),"",VLOOKUP(E552,'[1]20科目库'!$A:$B,2,0))</f>
        <v>财政对基本医疗保险基金的补助-财政对城乡居民基本医疗保险基金的补助</v>
      </c>
      <c r="G552" s="13"/>
      <c r="H552" s="14"/>
      <c r="I552" s="16"/>
      <c r="J552" s="16">
        <v>6000</v>
      </c>
      <c r="K552" s="16">
        <f>G552+J552</f>
        <v>6000</v>
      </c>
      <c r="L552" s="16">
        <f t="shared" si="51"/>
        <v>0</v>
      </c>
    </row>
    <row r="553" ht="18.95" customHeight="1" spans="1:12">
      <c r="A553" s="10" t="s">
        <v>714</v>
      </c>
      <c r="B553" s="19" t="s">
        <v>366</v>
      </c>
      <c r="C553" s="15" t="s">
        <v>207</v>
      </c>
      <c r="D553" s="15" t="s">
        <v>208</v>
      </c>
      <c r="E553" s="12">
        <v>2340299</v>
      </c>
      <c r="F553" s="12" t="s">
        <v>715</v>
      </c>
      <c r="G553" s="13"/>
      <c r="H553" s="14"/>
      <c r="I553" s="16"/>
      <c r="J553" s="16">
        <v>5909</v>
      </c>
      <c r="K553" s="16">
        <f t="shared" ref="K553:K559" si="52">G553</f>
        <v>0</v>
      </c>
      <c r="L553" s="16">
        <f t="shared" ref="L553:L559" si="53">H553+J553</f>
        <v>5909</v>
      </c>
    </row>
    <row r="554" ht="18.95" customHeight="1" spans="1:12">
      <c r="A554" s="10" t="s">
        <v>714</v>
      </c>
      <c r="B554" s="11" t="s">
        <v>675</v>
      </c>
      <c r="C554" s="15" t="s">
        <v>207</v>
      </c>
      <c r="D554" s="15" t="s">
        <v>208</v>
      </c>
      <c r="E554" s="12">
        <v>2340299</v>
      </c>
      <c r="F554" s="12" t="s">
        <v>715</v>
      </c>
      <c r="G554" s="13"/>
      <c r="H554" s="14"/>
      <c r="I554" s="13"/>
      <c r="J554" s="13">
        <v>1870</v>
      </c>
      <c r="K554" s="16">
        <f t="shared" si="52"/>
        <v>0</v>
      </c>
      <c r="L554" s="16">
        <f t="shared" si="53"/>
        <v>1870</v>
      </c>
    </row>
    <row r="555" ht="18.95" customHeight="1" spans="1:12">
      <c r="A555" s="10" t="s">
        <v>714</v>
      </c>
      <c r="B555" s="11" t="s">
        <v>711</v>
      </c>
      <c r="C555" s="11" t="s">
        <v>240</v>
      </c>
      <c r="D555" s="15" t="s">
        <v>208</v>
      </c>
      <c r="E555" s="12">
        <v>2340106</v>
      </c>
      <c r="F555" s="12" t="s">
        <v>716</v>
      </c>
      <c r="G555" s="13"/>
      <c r="H555" s="14"/>
      <c r="I555" s="13"/>
      <c r="J555" s="13">
        <v>3483</v>
      </c>
      <c r="K555" s="16">
        <f t="shared" si="52"/>
        <v>0</v>
      </c>
      <c r="L555" s="16">
        <f t="shared" si="53"/>
        <v>3483</v>
      </c>
    </row>
    <row r="556" ht="18.95" customHeight="1" spans="1:12">
      <c r="A556" s="10" t="s">
        <v>714</v>
      </c>
      <c r="B556" s="11" t="s">
        <v>717</v>
      </c>
      <c r="C556" s="11" t="s">
        <v>240</v>
      </c>
      <c r="D556" s="15" t="s">
        <v>208</v>
      </c>
      <c r="E556" s="12">
        <v>2340110</v>
      </c>
      <c r="F556" s="12" t="s">
        <v>718</v>
      </c>
      <c r="G556" s="13"/>
      <c r="H556" s="14"/>
      <c r="I556" s="13"/>
      <c r="J556" s="13">
        <v>2000</v>
      </c>
      <c r="K556" s="16">
        <f t="shared" si="52"/>
        <v>0</v>
      </c>
      <c r="L556" s="16">
        <f t="shared" si="53"/>
        <v>2000</v>
      </c>
    </row>
    <row r="557" ht="18.95" customHeight="1" spans="1:12">
      <c r="A557" s="10" t="s">
        <v>714</v>
      </c>
      <c r="B557" s="11" t="s">
        <v>719</v>
      </c>
      <c r="C557" s="11" t="s">
        <v>240</v>
      </c>
      <c r="D557" s="15" t="s">
        <v>208</v>
      </c>
      <c r="E557" s="12">
        <v>2340199</v>
      </c>
      <c r="F557" s="12" t="s">
        <v>720</v>
      </c>
      <c r="G557" s="13"/>
      <c r="H557" s="14"/>
      <c r="I557" s="13"/>
      <c r="J557" s="13">
        <v>3000</v>
      </c>
      <c r="K557" s="16">
        <f t="shared" si="52"/>
        <v>0</v>
      </c>
      <c r="L557" s="16">
        <f t="shared" si="53"/>
        <v>3000</v>
      </c>
    </row>
    <row r="558" ht="18.95" customHeight="1" spans="1:12">
      <c r="A558" s="10" t="s">
        <v>714</v>
      </c>
      <c r="B558" s="11" t="s">
        <v>721</v>
      </c>
      <c r="C558" s="11" t="s">
        <v>240</v>
      </c>
      <c r="D558" s="15" t="s">
        <v>208</v>
      </c>
      <c r="E558" s="12">
        <v>2340109</v>
      </c>
      <c r="F558" s="12" t="s">
        <v>722</v>
      </c>
      <c r="G558" s="13"/>
      <c r="H558" s="14"/>
      <c r="I558" s="13"/>
      <c r="J558" s="13">
        <v>1000</v>
      </c>
      <c r="K558" s="16">
        <f t="shared" si="52"/>
        <v>0</v>
      </c>
      <c r="L558" s="16">
        <f t="shared" si="53"/>
        <v>1000</v>
      </c>
    </row>
    <row r="559" ht="18.95" customHeight="1" spans="1:12">
      <c r="A559" s="10" t="s">
        <v>714</v>
      </c>
      <c r="B559" s="11" t="s">
        <v>723</v>
      </c>
      <c r="C559" s="11" t="s">
        <v>240</v>
      </c>
      <c r="D559" s="15" t="s">
        <v>208</v>
      </c>
      <c r="E559" s="12">
        <v>2340108</v>
      </c>
      <c r="F559" s="12" t="s">
        <v>724</v>
      </c>
      <c r="G559" s="13"/>
      <c r="H559" s="14"/>
      <c r="I559" s="13"/>
      <c r="J559" s="13">
        <v>2000</v>
      </c>
      <c r="K559" s="16">
        <f t="shared" si="52"/>
        <v>0</v>
      </c>
      <c r="L559" s="16">
        <f t="shared" si="53"/>
        <v>2000</v>
      </c>
    </row>
    <row r="560" ht="18.95" customHeight="1" spans="1:12">
      <c r="A560" s="15"/>
      <c r="B560" s="15"/>
      <c r="C560" s="15"/>
      <c r="D560" s="15"/>
      <c r="E560" s="15"/>
      <c r="F560" s="15"/>
      <c r="G560" s="16"/>
      <c r="H560" s="16"/>
      <c r="I560" s="16"/>
      <c r="J560" s="16"/>
      <c r="K560" s="16"/>
      <c r="L560" s="16"/>
    </row>
    <row r="561" ht="18.95" customHeight="1" spans="1:12">
      <c r="A561" s="35" t="s">
        <v>118</v>
      </c>
      <c r="B561" s="35"/>
      <c r="C561" s="35"/>
      <c r="D561" s="35"/>
      <c r="E561" s="35"/>
      <c r="F561" s="35"/>
      <c r="G561" s="16">
        <f>SUM(G5:G560)</f>
        <v>246000</v>
      </c>
      <c r="H561" s="16">
        <f>SUM(H5:H560)</f>
        <v>260000</v>
      </c>
      <c r="I561" s="16">
        <f t="shared" ref="I561:L561" si="54">SUM(I5:I560)</f>
        <v>56500.102563</v>
      </c>
      <c r="J561" s="16">
        <f t="shared" si="54"/>
        <v>149499.9</v>
      </c>
      <c r="K561" s="16">
        <f t="shared" si="54"/>
        <v>288000.0018</v>
      </c>
      <c r="L561" s="16">
        <f t="shared" si="54"/>
        <v>424000.000763</v>
      </c>
    </row>
    <row r="562" ht="18.95" customHeight="1" spans="7:12">
      <c r="G562" s="36"/>
      <c r="H562" s="36"/>
      <c r="I562" s="37"/>
      <c r="J562" s="37"/>
      <c r="K562" s="37"/>
      <c r="L562" s="37"/>
    </row>
    <row r="563" ht="18.95" customHeight="1" spans="9:12">
      <c r="I563" s="38"/>
      <c r="J563" s="38"/>
      <c r="K563" s="38"/>
      <c r="L563" s="38"/>
    </row>
    <row r="564" spans="11:12">
      <c r="K564" s="38"/>
      <c r="L564" s="38"/>
    </row>
    <row r="566" spans="12:12">
      <c r="L566" s="39"/>
    </row>
    <row r="570" spans="11:12">
      <c r="K570" s="38"/>
      <c r="L570" s="38"/>
    </row>
  </sheetData>
  <autoFilter ref="A3:L559">
    <extLst/>
  </autoFilter>
  <mergeCells count="13">
    <mergeCell ref="A1:L1"/>
    <mergeCell ref="A2:L2"/>
    <mergeCell ref="G3:H3"/>
    <mergeCell ref="K3:L3"/>
    <mergeCell ref="A561:B561"/>
    <mergeCell ref="A3:A4"/>
    <mergeCell ref="B3:B4"/>
    <mergeCell ref="C3:C4"/>
    <mergeCell ref="D3:D4"/>
    <mergeCell ref="E3:E4"/>
    <mergeCell ref="F3:F4"/>
    <mergeCell ref="I3:I4"/>
    <mergeCell ref="J3:J4"/>
  </mergeCells>
  <pageMargins left="0.393055555555556" right="0.393055555555556" top="0.747916666666667" bottom="0.747916666666667" header="0.314583333333333" footer="0.511805555555556"/>
  <pageSetup paperSize="9" firstPageNumber="8" orientation="landscape" useFirstPageNumber="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pane ySplit="3" topLeftCell="A4" activePane="bottomLeft" state="frozen"/>
      <selection/>
      <selection pane="bottomLeft" activeCell="J22" sqref="J22"/>
    </sheetView>
  </sheetViews>
  <sheetFormatPr defaultColWidth="10" defaultRowHeight="14.25" outlineLevelCol="5"/>
  <cols>
    <col min="1" max="1" width="35.5" style="135" customWidth="1"/>
    <col min="2" max="2" width="11.625" style="136" customWidth="1"/>
    <col min="3" max="4" width="7.625" style="135" customWidth="1"/>
    <col min="5" max="5" width="9.375" style="135" customWidth="1"/>
    <col min="6" max="6" width="12.125" style="135" customWidth="1"/>
    <col min="7" max="16384" width="10" style="135"/>
  </cols>
  <sheetData>
    <row r="1" ht="30.75" customHeight="1" spans="1:6">
      <c r="A1" s="137" t="s">
        <v>2</v>
      </c>
      <c r="B1" s="137"/>
      <c r="C1" s="138"/>
      <c r="D1" s="138"/>
      <c r="E1" s="138"/>
      <c r="F1" s="137"/>
    </row>
    <row r="2" ht="14.45" customHeight="1" spans="1:6">
      <c r="A2" s="139"/>
      <c r="B2" s="140"/>
      <c r="D2" s="141"/>
      <c r="E2" s="141"/>
      <c r="F2" s="141" t="s">
        <v>3</v>
      </c>
    </row>
    <row r="3" ht="14.45" customHeight="1" spans="1:6">
      <c r="A3" s="142" t="s">
        <v>4</v>
      </c>
      <c r="B3" s="105" t="s">
        <v>5</v>
      </c>
      <c r="C3" s="105" t="s">
        <v>6</v>
      </c>
      <c r="D3" s="105" t="s">
        <v>7</v>
      </c>
      <c r="E3" s="105" t="s">
        <v>8</v>
      </c>
      <c r="F3" s="105" t="s">
        <v>9</v>
      </c>
    </row>
    <row r="4" ht="14.45" customHeight="1" spans="1:6">
      <c r="A4" s="143" t="s">
        <v>10</v>
      </c>
      <c r="B4" s="116">
        <f>B5+B21</f>
        <v>168926.725</v>
      </c>
      <c r="C4" s="116">
        <f>C5+C21</f>
        <v>183200</v>
      </c>
      <c r="D4" s="116">
        <f t="shared" ref="D4:E4" si="0">D5+D21</f>
        <v>0</v>
      </c>
      <c r="E4" s="116">
        <f t="shared" si="0"/>
        <v>183200</v>
      </c>
      <c r="F4" s="144">
        <v>8.5</v>
      </c>
    </row>
    <row r="5" ht="14.45" customHeight="1" spans="1:6">
      <c r="A5" s="145" t="s">
        <v>11</v>
      </c>
      <c r="B5" s="116">
        <f>SUM(B6:B13)</f>
        <v>141891.754</v>
      </c>
      <c r="C5" s="116">
        <f>SUM(C6:C13)</f>
        <v>155510</v>
      </c>
      <c r="D5" s="116">
        <f t="shared" ref="D5:E5" si="1">SUM(D6:D13)</f>
        <v>0</v>
      </c>
      <c r="E5" s="116">
        <f t="shared" si="1"/>
        <v>155510</v>
      </c>
      <c r="F5" s="144">
        <f t="shared" ref="F5:F21" si="2">(C5-B5)/B5*100</f>
        <v>9.59763031754475</v>
      </c>
    </row>
    <row r="6" ht="14.45" customHeight="1" spans="1:6">
      <c r="A6" s="146" t="s">
        <v>12</v>
      </c>
      <c r="B6" s="112">
        <f>税务局收入!B10+财政局收入!B26</f>
        <v>69037.38</v>
      </c>
      <c r="C6" s="112">
        <f>税务局收入!C10+财政局收入!C26</f>
        <v>78550</v>
      </c>
      <c r="D6" s="112">
        <f>税务局收入!D10+财政局收入!D26</f>
        <v>0</v>
      </c>
      <c r="E6" s="112">
        <f>税务局收入!E10+财政局收入!E26</f>
        <v>78550</v>
      </c>
      <c r="F6" s="144">
        <f t="shared" si="2"/>
        <v>13.7789412054745</v>
      </c>
    </row>
    <row r="7" ht="14.45" customHeight="1" spans="1:6">
      <c r="A7" s="146" t="s">
        <v>13</v>
      </c>
      <c r="B7" s="112">
        <f>税务局收入!B13</f>
        <v>72</v>
      </c>
      <c r="C7" s="112">
        <f>税务局收入!C13</f>
        <v>50</v>
      </c>
      <c r="D7" s="112">
        <f>税务局收入!D13</f>
        <v>0</v>
      </c>
      <c r="E7" s="112">
        <f>税务局收入!E13</f>
        <v>50</v>
      </c>
      <c r="F7" s="144">
        <f t="shared" si="2"/>
        <v>-30.5555555555556</v>
      </c>
    </row>
    <row r="8" ht="14.45" customHeight="1" spans="1:6">
      <c r="A8" s="146" t="s">
        <v>14</v>
      </c>
      <c r="B8" s="112">
        <f>税务局收入!B18+财政局收入!B22+财政局收入!B23</f>
        <v>13007.224</v>
      </c>
      <c r="C8" s="112">
        <f>税务局收入!C18+财政局收入!C22+财政局收入!C23</f>
        <v>13300</v>
      </c>
      <c r="D8" s="112">
        <f>税务局收入!D18+财政局收入!D22+财政局收入!D23</f>
        <v>0</v>
      </c>
      <c r="E8" s="112">
        <f>税务局收入!E18+财政局收入!E22+财政局收入!E23</f>
        <v>13300</v>
      </c>
      <c r="F8" s="144">
        <f t="shared" si="2"/>
        <v>2.25087228450899</v>
      </c>
    </row>
    <row r="9" ht="14.45" customHeight="1" spans="1:6">
      <c r="A9" s="146" t="s">
        <v>15</v>
      </c>
      <c r="B9" s="112">
        <f>税务局收入!B21</f>
        <v>3882.188</v>
      </c>
      <c r="C9" s="112">
        <f>税务局收入!C21</f>
        <v>3520</v>
      </c>
      <c r="D9" s="112">
        <f>税务局收入!D21</f>
        <v>0</v>
      </c>
      <c r="E9" s="112">
        <f>税务局收入!E21</f>
        <v>3520</v>
      </c>
      <c r="F9" s="144">
        <f t="shared" si="2"/>
        <v>-9.3294812100805</v>
      </c>
    </row>
    <row r="10" ht="14.45" customHeight="1" spans="1:6">
      <c r="A10" s="147" t="s">
        <v>16</v>
      </c>
      <c r="B10" s="112">
        <f>税务局收入!B24</f>
        <v>233.552</v>
      </c>
      <c r="C10" s="112">
        <f>税务局收入!C24</f>
        <v>260</v>
      </c>
      <c r="D10" s="112">
        <f>税务局收入!D24</f>
        <v>0</v>
      </c>
      <c r="E10" s="112">
        <f>税务局收入!E24</f>
        <v>260</v>
      </c>
      <c r="F10" s="144">
        <f t="shared" si="2"/>
        <v>11.3242447078167</v>
      </c>
    </row>
    <row r="11" ht="14.45" customHeight="1" spans="1:6">
      <c r="A11" s="146" t="s">
        <v>17</v>
      </c>
      <c r="B11" s="112">
        <f>税务局收入!B25</f>
        <v>311.68</v>
      </c>
      <c r="C11" s="112">
        <f>税务局收入!C25</f>
        <v>1000</v>
      </c>
      <c r="D11" s="112">
        <f>税务局收入!D25</f>
        <v>6000</v>
      </c>
      <c r="E11" s="112">
        <f>税务局收入!E25</f>
        <v>7000</v>
      </c>
      <c r="F11" s="144">
        <f t="shared" si="2"/>
        <v>220.841889117043</v>
      </c>
    </row>
    <row r="12" ht="14.45" customHeight="1" spans="1:6">
      <c r="A12" s="146" t="s">
        <v>18</v>
      </c>
      <c r="B12" s="112">
        <f>税务局收入!B26</f>
        <v>14946.62</v>
      </c>
      <c r="C12" s="112">
        <f>税务局收入!C26</f>
        <v>18500</v>
      </c>
      <c r="D12" s="112">
        <f>税务局收入!D26</f>
        <v>-1000</v>
      </c>
      <c r="E12" s="112">
        <f>税务局收入!E26</f>
        <v>17500</v>
      </c>
      <c r="F12" s="144">
        <f t="shared" si="2"/>
        <v>23.7738030404198</v>
      </c>
    </row>
    <row r="13" ht="14.45" customHeight="1" spans="1:6">
      <c r="A13" s="146" t="s">
        <v>19</v>
      </c>
      <c r="B13" s="112">
        <f>SUM(B14:B20)</f>
        <v>40401.11</v>
      </c>
      <c r="C13" s="112">
        <f>SUM(C14:C20)</f>
        <v>40330</v>
      </c>
      <c r="D13" s="112">
        <f t="shared" ref="D13:E13" si="3">SUM(D14:D20)</f>
        <v>-5000</v>
      </c>
      <c r="E13" s="112">
        <f t="shared" si="3"/>
        <v>35330</v>
      </c>
      <c r="F13" s="144">
        <f t="shared" si="2"/>
        <v>-0.176010015566405</v>
      </c>
    </row>
    <row r="14" ht="14.45" customHeight="1" spans="1:6">
      <c r="A14" s="147" t="s">
        <v>20</v>
      </c>
      <c r="B14" s="112">
        <f>税务局收入!B28</f>
        <v>37.27</v>
      </c>
      <c r="C14" s="112">
        <f>税务局收入!C28</f>
        <v>45</v>
      </c>
      <c r="D14" s="112">
        <f>税务局收入!D28</f>
        <v>0</v>
      </c>
      <c r="E14" s="112">
        <f>税务局收入!E28</f>
        <v>45</v>
      </c>
      <c r="F14" s="144">
        <f t="shared" si="2"/>
        <v>20.7405419908774</v>
      </c>
    </row>
    <row r="15" ht="14.45" customHeight="1" spans="1:6">
      <c r="A15" s="147" t="s">
        <v>21</v>
      </c>
      <c r="B15" s="112">
        <f>税务局收入!B29</f>
        <v>7805.73</v>
      </c>
      <c r="C15" s="112">
        <f>税务局收入!C29</f>
        <v>8650</v>
      </c>
      <c r="D15" s="112">
        <f>税务局收入!D29</f>
        <v>-1000</v>
      </c>
      <c r="E15" s="112">
        <f>税务局收入!E29</f>
        <v>7650</v>
      </c>
      <c r="F15" s="144">
        <f t="shared" si="2"/>
        <v>10.8160287378631</v>
      </c>
    </row>
    <row r="16" ht="14.45" customHeight="1" spans="1:6">
      <c r="A16" s="147" t="s">
        <v>22</v>
      </c>
      <c r="B16" s="112">
        <f>税务局收入!B30</f>
        <v>2214.31</v>
      </c>
      <c r="C16" s="112">
        <f>税务局收入!C30</f>
        <v>2400</v>
      </c>
      <c r="D16" s="112">
        <f>税务局收入!D30</f>
        <v>1100</v>
      </c>
      <c r="E16" s="112">
        <f>税务局收入!E30</f>
        <v>3500</v>
      </c>
      <c r="F16" s="144">
        <f t="shared" si="2"/>
        <v>8.38590802552488</v>
      </c>
    </row>
    <row r="17" ht="14.45" customHeight="1" spans="1:6">
      <c r="A17" s="147" t="s">
        <v>23</v>
      </c>
      <c r="B17" s="112">
        <f>税务局收入!B31</f>
        <v>2231.31</v>
      </c>
      <c r="C17" s="112">
        <f>税务局收入!C31</f>
        <v>2400</v>
      </c>
      <c r="D17" s="112">
        <f>税务局收入!D31</f>
        <v>0</v>
      </c>
      <c r="E17" s="112">
        <f>税务局收入!E31</f>
        <v>2400</v>
      </c>
      <c r="F17" s="144">
        <f t="shared" si="2"/>
        <v>7.56013283676406</v>
      </c>
    </row>
    <row r="18" ht="14.45" customHeight="1" spans="1:6">
      <c r="A18" s="147" t="s">
        <v>24</v>
      </c>
      <c r="B18" s="112">
        <f>税务局收入!B32</f>
        <v>2635.92</v>
      </c>
      <c r="C18" s="112">
        <f>税务局收入!C32</f>
        <v>2700</v>
      </c>
      <c r="D18" s="112">
        <f>税务局收入!D32</f>
        <v>1800</v>
      </c>
      <c r="E18" s="112">
        <f>税务局收入!E32</f>
        <v>4500</v>
      </c>
      <c r="F18" s="144">
        <f t="shared" si="2"/>
        <v>2.43102977328598</v>
      </c>
    </row>
    <row r="19" ht="14.45" customHeight="1" spans="1:6">
      <c r="A19" s="147" t="s">
        <v>25</v>
      </c>
      <c r="B19" s="112">
        <f>税务局收入!B33</f>
        <v>21647.49</v>
      </c>
      <c r="C19" s="112">
        <f>税务局收入!C33</f>
        <v>20385</v>
      </c>
      <c r="D19" s="112">
        <f>税务局收入!D33</f>
        <v>-6400</v>
      </c>
      <c r="E19" s="112">
        <f>税务局收入!E33</f>
        <v>13985</v>
      </c>
      <c r="F19" s="144">
        <f t="shared" si="2"/>
        <v>-5.83203872596778</v>
      </c>
    </row>
    <row r="20" ht="14.45" customHeight="1" spans="1:6">
      <c r="A20" s="147" t="s">
        <v>26</v>
      </c>
      <c r="B20" s="112">
        <f>税务局收入!B34</f>
        <v>3829.08</v>
      </c>
      <c r="C20" s="112">
        <f>税务局收入!C34</f>
        <v>3750</v>
      </c>
      <c r="D20" s="112">
        <f>税务局收入!D34</f>
        <v>-500</v>
      </c>
      <c r="E20" s="112">
        <f>税务局收入!E34</f>
        <v>3250</v>
      </c>
      <c r="F20" s="144">
        <f t="shared" si="2"/>
        <v>-2.06524804913974</v>
      </c>
    </row>
    <row r="21" ht="14.45" customHeight="1" spans="1:6">
      <c r="A21" s="145" t="s">
        <v>27</v>
      </c>
      <c r="B21" s="116">
        <f>B22+B30+B31+B33+B32+B38</f>
        <v>27034.971</v>
      </c>
      <c r="C21" s="116">
        <f>C22+C30+C31+C33+C32+C38</f>
        <v>27690</v>
      </c>
      <c r="D21" s="116">
        <f t="shared" ref="D21:E21" si="4">D22+D30+D31+D33+D32+D38</f>
        <v>0</v>
      </c>
      <c r="E21" s="116">
        <f t="shared" si="4"/>
        <v>27690</v>
      </c>
      <c r="F21" s="144">
        <f t="shared" si="2"/>
        <v>2.42289514569852</v>
      </c>
    </row>
    <row r="22" ht="14.45" customHeight="1" spans="1:6">
      <c r="A22" s="146" t="s">
        <v>28</v>
      </c>
      <c r="B22" s="112">
        <f>SUM(B23:B29)</f>
        <v>12516.511</v>
      </c>
      <c r="C22" s="112">
        <f>SUM(C23:C29)</f>
        <v>9485</v>
      </c>
      <c r="D22" s="112">
        <f t="shared" ref="D22:E22" si="5">SUM(D23:D29)</f>
        <v>12365</v>
      </c>
      <c r="E22" s="112">
        <f t="shared" si="5"/>
        <v>21850</v>
      </c>
      <c r="F22" s="144">
        <f>(E22-B22)/B22*100</f>
        <v>74.5694147514431</v>
      </c>
    </row>
    <row r="23" ht="14.45" customHeight="1" spans="1:6">
      <c r="A23" s="147" t="s">
        <v>29</v>
      </c>
      <c r="B23" s="112">
        <f>财政局收入!B6+税务局收入!B40</f>
        <v>819.281</v>
      </c>
      <c r="C23" s="112">
        <f>财政局收入!C6+税务局收入!C40</f>
        <v>1320</v>
      </c>
      <c r="D23" s="112">
        <f>财政局收入!D6+税务局收入!D40</f>
        <v>-810</v>
      </c>
      <c r="E23" s="112">
        <f>财政局收入!E6+税务局收入!E40</f>
        <v>510</v>
      </c>
      <c r="F23" s="144">
        <f t="shared" ref="F23:F38" si="6">(E23-B23)/B23*100</f>
        <v>-37.7502956860955</v>
      </c>
    </row>
    <row r="24" ht="14.45" customHeight="1" spans="1:6">
      <c r="A24" s="147" t="s">
        <v>30</v>
      </c>
      <c r="B24" s="112">
        <f>财政局收入!B7</f>
        <v>2695</v>
      </c>
      <c r="C24" s="112">
        <f>财政局收入!C7</f>
        <v>0</v>
      </c>
      <c r="D24" s="112">
        <f>财政局收入!D7</f>
        <v>8277</v>
      </c>
      <c r="E24" s="112">
        <f>财政局收入!E7</f>
        <v>8277</v>
      </c>
      <c r="F24" s="144">
        <f t="shared" si="6"/>
        <v>207.124304267161</v>
      </c>
    </row>
    <row r="25" ht="14.45" customHeight="1" spans="1:6">
      <c r="A25" s="147" t="s">
        <v>31</v>
      </c>
      <c r="B25" s="112">
        <f>财政局收入!B8</f>
        <v>1724.8</v>
      </c>
      <c r="C25" s="112">
        <f>财政局收入!C8</f>
        <v>0</v>
      </c>
      <c r="D25" s="112">
        <f>财政局收入!D8</f>
        <v>5298</v>
      </c>
      <c r="E25" s="112">
        <f>财政局收入!E8</f>
        <v>5298</v>
      </c>
      <c r="F25" s="144">
        <f t="shared" si="6"/>
        <v>207.166048237477</v>
      </c>
    </row>
    <row r="26" ht="14.45" customHeight="1" spans="1:6">
      <c r="A26" s="147" t="s">
        <v>32</v>
      </c>
      <c r="B26" s="112">
        <f>财政局收入!B9</f>
        <v>343</v>
      </c>
      <c r="C26" s="112">
        <f>财政局收入!C9</f>
        <v>400</v>
      </c>
      <c r="D26" s="112">
        <f>财政局收入!D9</f>
        <v>-400</v>
      </c>
      <c r="E26" s="112">
        <f>财政局收入!E9</f>
        <v>0</v>
      </c>
      <c r="F26" s="144">
        <f t="shared" si="6"/>
        <v>-100</v>
      </c>
    </row>
    <row r="27" ht="14.45" customHeight="1" spans="1:6">
      <c r="A27" s="148" t="s">
        <v>33</v>
      </c>
      <c r="B27" s="112">
        <f>税务局收入!B38</f>
        <v>4160.997</v>
      </c>
      <c r="C27" s="112">
        <f>税务局收入!C38</f>
        <v>4660</v>
      </c>
      <c r="D27" s="112">
        <f>税务局收入!D38</f>
        <v>0</v>
      </c>
      <c r="E27" s="112">
        <f>税务局收入!E38</f>
        <v>4660</v>
      </c>
      <c r="F27" s="144">
        <f t="shared" si="6"/>
        <v>11.992390285309</v>
      </c>
    </row>
    <row r="28" ht="14.45" customHeight="1" spans="1:6">
      <c r="A28" s="147" t="s">
        <v>34</v>
      </c>
      <c r="B28" s="112">
        <f>税务局收入!B39</f>
        <v>2772.873</v>
      </c>
      <c r="C28" s="112">
        <f>税务局收入!C39</f>
        <v>3105</v>
      </c>
      <c r="D28" s="112">
        <f>税务局收入!D39</f>
        <v>0</v>
      </c>
      <c r="E28" s="112">
        <f>税务局收入!E39</f>
        <v>3105</v>
      </c>
      <c r="F28" s="144">
        <f t="shared" si="6"/>
        <v>11.9777213020575</v>
      </c>
    </row>
    <row r="29" ht="14.45" customHeight="1" spans="1:6">
      <c r="A29" s="147" t="s">
        <v>35</v>
      </c>
      <c r="B29" s="112">
        <f>税务局收入!B41</f>
        <v>0.56</v>
      </c>
      <c r="C29" s="112">
        <f>税务局收入!C41</f>
        <v>0</v>
      </c>
      <c r="D29" s="112">
        <f>税务局收入!D41</f>
        <v>0</v>
      </c>
      <c r="E29" s="112">
        <f>税务局收入!E41</f>
        <v>0</v>
      </c>
      <c r="F29" s="144">
        <f t="shared" si="6"/>
        <v>-100</v>
      </c>
    </row>
    <row r="30" ht="14.45" customHeight="1" spans="1:6">
      <c r="A30" s="146" t="s">
        <v>36</v>
      </c>
      <c r="B30" s="112">
        <f>财政局收入!B10</f>
        <v>5268</v>
      </c>
      <c r="C30" s="112">
        <f>财政局收入!C10</f>
        <v>5500</v>
      </c>
      <c r="D30" s="112">
        <f>财政局收入!D10</f>
        <v>-4000</v>
      </c>
      <c r="E30" s="112">
        <f>财政局收入!E10</f>
        <v>1500</v>
      </c>
      <c r="F30" s="144">
        <f t="shared" si="6"/>
        <v>-71.5261958997722</v>
      </c>
    </row>
    <row r="31" ht="14.45" customHeight="1" spans="1:6">
      <c r="A31" s="146" t="s">
        <v>37</v>
      </c>
      <c r="B31" s="112">
        <f>财政局收入!B11+税务局收入!B42</f>
        <v>2556.3</v>
      </c>
      <c r="C31" s="112">
        <f>财政局收入!C11+税务局收入!C42</f>
        <v>6040</v>
      </c>
      <c r="D31" s="112">
        <f>财政局收入!D11+税务局收入!D42</f>
        <v>-4100</v>
      </c>
      <c r="E31" s="112">
        <f>财政局收入!E11+税务局收入!E42</f>
        <v>1940</v>
      </c>
      <c r="F31" s="144">
        <f t="shared" si="6"/>
        <v>-24.1090638813911</v>
      </c>
    </row>
    <row r="32" ht="14.45" customHeight="1" spans="1:6">
      <c r="A32" s="146" t="s">
        <v>38</v>
      </c>
      <c r="B32" s="112">
        <f>财政局收入!B12</f>
        <v>-600</v>
      </c>
      <c r="C32" s="112">
        <f>财政局收入!C12</f>
        <v>-600</v>
      </c>
      <c r="D32" s="112">
        <f>财政局收入!D12</f>
        <v>0</v>
      </c>
      <c r="E32" s="112">
        <f>财政局收入!E12</f>
        <v>-600</v>
      </c>
      <c r="F32" s="144">
        <f t="shared" si="6"/>
        <v>0</v>
      </c>
    </row>
    <row r="33" ht="14.45" customHeight="1" spans="1:6">
      <c r="A33" s="146" t="s">
        <v>39</v>
      </c>
      <c r="B33" s="112">
        <f>财政局收入!B13</f>
        <v>6243.16</v>
      </c>
      <c r="C33" s="112">
        <f>财政局收入!C13</f>
        <v>6065</v>
      </c>
      <c r="D33" s="112">
        <f>财政局收入!D13</f>
        <v>-3065</v>
      </c>
      <c r="E33" s="112">
        <f>财政局收入!E13</f>
        <v>3000</v>
      </c>
      <c r="F33" s="144">
        <f t="shared" si="6"/>
        <v>-51.9474112468686</v>
      </c>
    </row>
    <row r="34" ht="14.45" customHeight="1" spans="1:6">
      <c r="A34" s="147" t="s">
        <v>40</v>
      </c>
      <c r="B34" s="112">
        <f>财政局收入!B14</f>
        <v>1.14</v>
      </c>
      <c r="C34" s="112">
        <f>财政局收入!C14</f>
        <v>1200</v>
      </c>
      <c r="D34" s="112">
        <f>财政局收入!D14</f>
        <v>-1200</v>
      </c>
      <c r="E34" s="112">
        <f>财政局收入!E14</f>
        <v>0</v>
      </c>
      <c r="F34" s="144">
        <f t="shared" si="6"/>
        <v>-100</v>
      </c>
    </row>
    <row r="35" ht="14.45" customHeight="1" spans="1:6">
      <c r="A35" s="147" t="s">
        <v>41</v>
      </c>
      <c r="B35" s="112">
        <f>财政局收入!B15</f>
        <v>341</v>
      </c>
      <c r="C35" s="112">
        <f>财政局收入!C15</f>
        <v>400</v>
      </c>
      <c r="D35" s="112">
        <f>财政局收入!D15</f>
        <v>-400</v>
      </c>
      <c r="E35" s="112">
        <f>财政局收入!E15</f>
        <v>0</v>
      </c>
      <c r="F35" s="144">
        <f t="shared" si="6"/>
        <v>-100</v>
      </c>
    </row>
    <row r="36" ht="14.45" customHeight="1" spans="1:6">
      <c r="A36" s="147" t="s">
        <v>42</v>
      </c>
      <c r="B36" s="112">
        <f>财政局收入!B16</f>
        <v>581.02</v>
      </c>
      <c r="C36" s="112">
        <f>财政局收入!C16</f>
        <v>165</v>
      </c>
      <c r="D36" s="112">
        <f>财政局收入!D16</f>
        <v>-165</v>
      </c>
      <c r="E36" s="112">
        <f>财政局收入!E16</f>
        <v>0</v>
      </c>
      <c r="F36" s="144">
        <f t="shared" si="6"/>
        <v>-100</v>
      </c>
    </row>
    <row r="37" ht="14.45" customHeight="1" spans="1:6">
      <c r="A37" s="147" t="s">
        <v>43</v>
      </c>
      <c r="B37" s="112">
        <f>财政局收入!B17</f>
        <v>5320</v>
      </c>
      <c r="C37" s="112">
        <f>财政局收入!C17</f>
        <v>4300</v>
      </c>
      <c r="D37" s="112">
        <f>财政局收入!D17</f>
        <v>-1300</v>
      </c>
      <c r="E37" s="112">
        <f>财政局收入!E17</f>
        <v>3000</v>
      </c>
      <c r="F37" s="144">
        <f t="shared" si="6"/>
        <v>-43.609022556391</v>
      </c>
    </row>
    <row r="38" ht="14.45" customHeight="1" spans="1:6">
      <c r="A38" s="146" t="s">
        <v>44</v>
      </c>
      <c r="B38" s="112">
        <f>财政局收入!B18</f>
        <v>1051</v>
      </c>
      <c r="C38" s="112">
        <f>财政局收入!C18</f>
        <v>1200</v>
      </c>
      <c r="D38" s="112">
        <f>财政局收入!D18</f>
        <v>-1200</v>
      </c>
      <c r="E38" s="112">
        <f>财政局收入!E18</f>
        <v>0</v>
      </c>
      <c r="F38" s="144">
        <f t="shared" si="6"/>
        <v>-100</v>
      </c>
    </row>
    <row r="39" ht="14.45" customHeight="1" spans="1:6">
      <c r="A39" s="146"/>
      <c r="B39" s="112"/>
      <c r="C39" s="112"/>
      <c r="D39" s="112"/>
      <c r="E39" s="112"/>
      <c r="F39" s="144"/>
    </row>
    <row r="40" ht="14.45" customHeight="1" spans="1:6">
      <c r="A40" s="145" t="s">
        <v>45</v>
      </c>
      <c r="B40" s="116">
        <f>SUM(B41:B45)</f>
        <v>94467.55</v>
      </c>
      <c r="C40" s="116">
        <f>SUM(C41:C45)</f>
        <v>103850</v>
      </c>
      <c r="D40" s="116">
        <f t="shared" ref="D40:E40" si="7">SUM(D41:D45)</f>
        <v>0</v>
      </c>
      <c r="E40" s="116">
        <f t="shared" si="7"/>
        <v>103850</v>
      </c>
      <c r="F40" s="144">
        <f t="shared" ref="F40:F45" si="8">(C40-B40)/B40*100</f>
        <v>9.93192900630957</v>
      </c>
    </row>
    <row r="41" ht="14.45" customHeight="1" spans="1:6">
      <c r="A41" s="146" t="s">
        <v>46</v>
      </c>
      <c r="B41" s="112">
        <f>税务局收入!B35</f>
        <v>24.17</v>
      </c>
      <c r="C41" s="112">
        <f>税务局收入!C35</f>
        <v>20</v>
      </c>
      <c r="D41" s="112">
        <f>税务局收入!D35</f>
        <v>0</v>
      </c>
      <c r="E41" s="112">
        <f>税务局收入!E35</f>
        <v>20</v>
      </c>
      <c r="F41" s="144">
        <f t="shared" si="8"/>
        <v>-17.2527927182458</v>
      </c>
    </row>
    <row r="42" ht="14.45" customHeight="1" spans="1:6">
      <c r="A42" s="146" t="s">
        <v>47</v>
      </c>
      <c r="B42" s="112">
        <f>B6</f>
        <v>69037.38</v>
      </c>
      <c r="C42" s="112">
        <f>C6</f>
        <v>78550</v>
      </c>
      <c r="D42" s="112">
        <f t="shared" ref="D42:E42" si="9">D6</f>
        <v>0</v>
      </c>
      <c r="E42" s="112">
        <f t="shared" si="9"/>
        <v>78550</v>
      </c>
      <c r="F42" s="144">
        <f t="shared" si="8"/>
        <v>13.7789412054745</v>
      </c>
    </row>
    <row r="43" ht="14.45" customHeight="1" spans="1:6">
      <c r="A43" s="146" t="s">
        <v>48</v>
      </c>
      <c r="B43" s="112">
        <f>B7</f>
        <v>72</v>
      </c>
      <c r="C43" s="112">
        <f>C7</f>
        <v>50</v>
      </c>
      <c r="D43" s="112">
        <f t="shared" ref="D43:E43" si="10">D7</f>
        <v>0</v>
      </c>
      <c r="E43" s="112">
        <f t="shared" si="10"/>
        <v>50</v>
      </c>
      <c r="F43" s="144">
        <f t="shared" si="8"/>
        <v>-30.5555555555556</v>
      </c>
    </row>
    <row r="44" ht="14.45" customHeight="1" spans="1:6">
      <c r="A44" s="146" t="s">
        <v>49</v>
      </c>
      <c r="B44" s="112">
        <f>ROUND(B8/0.4*0.6,0)</f>
        <v>19511</v>
      </c>
      <c r="C44" s="112">
        <f>ROUND(C8/0.4*0.6,0)</f>
        <v>19950</v>
      </c>
      <c r="D44" s="112">
        <f t="shared" ref="D44:E44" si="11">ROUND(D8/0.4*0.6,0)</f>
        <v>0</v>
      </c>
      <c r="E44" s="112">
        <f t="shared" si="11"/>
        <v>19950</v>
      </c>
      <c r="F44" s="144">
        <f t="shared" si="8"/>
        <v>2.25001281328481</v>
      </c>
    </row>
    <row r="45" ht="14.45" customHeight="1" spans="1:6">
      <c r="A45" s="146" t="s">
        <v>50</v>
      </c>
      <c r="B45" s="112">
        <f>ROUND(B9/0.4*0.6,0)</f>
        <v>5823</v>
      </c>
      <c r="C45" s="112">
        <f>ROUND(C9/0.4*0.6,0)</f>
        <v>5280</v>
      </c>
      <c r="D45" s="112">
        <f t="shared" ref="D45:E45" si="12">ROUND(D9/0.4*0.6,0)</f>
        <v>0</v>
      </c>
      <c r="E45" s="112">
        <f t="shared" si="12"/>
        <v>5280</v>
      </c>
      <c r="F45" s="144">
        <f t="shared" si="8"/>
        <v>-9.32509015971149</v>
      </c>
    </row>
    <row r="46" ht="14.45" customHeight="1" spans="1:6">
      <c r="A46" s="146"/>
      <c r="B46" s="112"/>
      <c r="C46" s="112"/>
      <c r="D46" s="112"/>
      <c r="E46" s="112"/>
      <c r="F46" s="144"/>
    </row>
    <row r="47" ht="14.45" customHeight="1" spans="1:6">
      <c r="A47" s="149" t="s">
        <v>51</v>
      </c>
      <c r="B47" s="116">
        <f>B40+B4</f>
        <v>263394.275</v>
      </c>
      <c r="C47" s="116">
        <f>C40+C4</f>
        <v>287050</v>
      </c>
      <c r="D47" s="116">
        <f t="shared" ref="D47:E47" si="13">D40+D4</f>
        <v>0</v>
      </c>
      <c r="E47" s="116">
        <f t="shared" si="13"/>
        <v>287050</v>
      </c>
      <c r="F47" s="144">
        <f>(C47-B47)/B47*100</f>
        <v>8.98110826440705</v>
      </c>
    </row>
  </sheetData>
  <mergeCells count="1">
    <mergeCell ref="A1:F1"/>
  </mergeCells>
  <printOptions horizontalCentered="1"/>
  <pageMargins left="0.25" right="0.25" top="0.75" bottom="0.75" header="0.298611111111111" footer="0.298611111111111"/>
  <pageSetup paperSize="9" orientation="portrait" useFirstPageNumber="1"/>
  <headerFooter alignWithMargins="0" scaleWithDoc="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pane xSplit="1" ySplit="3" topLeftCell="B4" activePane="bottomRight" state="frozen"/>
      <selection/>
      <selection pane="topRight"/>
      <selection pane="bottomLeft"/>
      <selection pane="bottomRight" activeCell="E55" sqref="E55"/>
    </sheetView>
  </sheetViews>
  <sheetFormatPr defaultColWidth="10" defaultRowHeight="14.25" outlineLevelCol="5"/>
  <cols>
    <col min="1" max="1" width="37.375" style="96" customWidth="1"/>
    <col min="2" max="2" width="11.625" style="122" customWidth="1"/>
    <col min="3" max="4" width="7.625" style="122" customWidth="1"/>
    <col min="5" max="5" width="9.375" style="122" customWidth="1"/>
    <col min="6" max="6" width="12.75" style="96" customWidth="1"/>
    <col min="7" max="16384" width="10" style="96"/>
  </cols>
  <sheetData>
    <row r="1" ht="38.1" customHeight="1" spans="1:6">
      <c r="A1" s="52" t="s">
        <v>52</v>
      </c>
      <c r="B1" s="52"/>
      <c r="C1" s="99"/>
      <c r="D1" s="99"/>
      <c r="E1" s="99"/>
      <c r="F1" s="52"/>
    </row>
    <row r="2" ht="17.1" customHeight="1" spans="1:6">
      <c r="A2" s="101"/>
      <c r="B2" s="124"/>
      <c r="F2" s="84" t="s">
        <v>53</v>
      </c>
    </row>
    <row r="3" ht="17.1" customHeight="1" spans="1:6">
      <c r="A3" s="125" t="s">
        <v>4</v>
      </c>
      <c r="B3" s="105" t="s">
        <v>5</v>
      </c>
      <c r="C3" s="105" t="s">
        <v>6</v>
      </c>
      <c r="D3" s="105" t="s">
        <v>7</v>
      </c>
      <c r="E3" s="105" t="s">
        <v>8</v>
      </c>
      <c r="F3" s="104" t="s">
        <v>9</v>
      </c>
    </row>
    <row r="4" s="123" customFormat="1" ht="17.1" customHeight="1" spans="1:6">
      <c r="A4" s="126" t="s">
        <v>54</v>
      </c>
      <c r="B4" s="116">
        <f>B5+B11+B14+B19+B22+B25+B26+B27+B35+B36</f>
        <v>252915.79</v>
      </c>
      <c r="C4" s="116">
        <f>C5+C11+C14+C19+C22+C25+C26+C27+C35+C36</f>
        <v>280505</v>
      </c>
      <c r="D4" s="116"/>
      <c r="E4" s="116">
        <f>E5+E11+E14+E19+E22+E25+E26+E27+E35+E36</f>
        <v>280505</v>
      </c>
      <c r="F4" s="109">
        <f>(E4-B4)/B4*100</f>
        <v>10.9084569215706</v>
      </c>
    </row>
    <row r="5" s="123" customFormat="1" ht="17.1" customHeight="1" spans="1:6">
      <c r="A5" s="127" t="s">
        <v>55</v>
      </c>
      <c r="B5" s="112">
        <f>B6+B7+B8</f>
        <v>153970.12</v>
      </c>
      <c r="C5" s="112">
        <f>C6+C7+C8</f>
        <v>171700</v>
      </c>
      <c r="D5" s="112"/>
      <c r="E5" s="116">
        <f t="shared" ref="E5:E40" si="0">C5+D5</f>
        <v>171700</v>
      </c>
      <c r="F5" s="109">
        <f t="shared" ref="F5:F47" si="1">(E5-B5)/B5*100</f>
        <v>11.5151433278093</v>
      </c>
    </row>
    <row r="6" s="123" customFormat="1" ht="17.1" customHeight="1" spans="1:6">
      <c r="A6" s="128" t="s">
        <v>56</v>
      </c>
      <c r="B6" s="112">
        <v>11921</v>
      </c>
      <c r="C6" s="112">
        <v>9700</v>
      </c>
      <c r="D6" s="112"/>
      <c r="E6" s="116">
        <f t="shared" si="0"/>
        <v>9700</v>
      </c>
      <c r="F6" s="109">
        <f t="shared" si="1"/>
        <v>-18.6309873332774</v>
      </c>
    </row>
    <row r="7" s="123" customFormat="1" ht="17.1" customHeight="1" spans="1:6">
      <c r="A7" s="128" t="s">
        <v>57</v>
      </c>
      <c r="B7" s="112">
        <v>6075</v>
      </c>
      <c r="C7" s="112">
        <v>7000</v>
      </c>
      <c r="D7" s="112"/>
      <c r="E7" s="116">
        <f t="shared" si="0"/>
        <v>7000</v>
      </c>
      <c r="F7" s="109">
        <f t="shared" si="1"/>
        <v>15.2263374485597</v>
      </c>
    </row>
    <row r="8" s="123" customFormat="1" ht="17.1" customHeight="1" spans="1:6">
      <c r="A8" s="128" t="s">
        <v>58</v>
      </c>
      <c r="B8" s="112">
        <f>B9+B10</f>
        <v>135974.12</v>
      </c>
      <c r="C8" s="112">
        <f>C9+C10</f>
        <v>155000</v>
      </c>
      <c r="D8" s="112"/>
      <c r="E8" s="116">
        <f t="shared" si="0"/>
        <v>155000</v>
      </c>
      <c r="F8" s="109">
        <f t="shared" si="1"/>
        <v>13.9922802956916</v>
      </c>
    </row>
    <row r="9" s="123" customFormat="1" ht="17.1" customHeight="1" spans="1:6">
      <c r="A9" s="129" t="s">
        <v>59</v>
      </c>
      <c r="B9" s="112">
        <f>B10</f>
        <v>67987.06</v>
      </c>
      <c r="C9" s="112">
        <f>C10</f>
        <v>77500</v>
      </c>
      <c r="D9" s="112"/>
      <c r="E9" s="116">
        <f t="shared" si="0"/>
        <v>77500</v>
      </c>
      <c r="F9" s="109">
        <f t="shared" si="1"/>
        <v>13.9922802956916</v>
      </c>
    </row>
    <row r="10" s="123" customFormat="1" ht="17.1" customHeight="1" spans="1:6">
      <c r="A10" s="129" t="s">
        <v>60</v>
      </c>
      <c r="B10" s="112">
        <v>67987.06</v>
      </c>
      <c r="C10" s="112">
        <f>76150+1400+800-500-100-100-100-50</f>
        <v>77500</v>
      </c>
      <c r="D10" s="112"/>
      <c r="E10" s="116">
        <f t="shared" si="0"/>
        <v>77500</v>
      </c>
      <c r="F10" s="109">
        <f t="shared" si="1"/>
        <v>13.9922802956916</v>
      </c>
    </row>
    <row r="11" ht="17.1" customHeight="1" spans="1:6">
      <c r="A11" s="127" t="s">
        <v>61</v>
      </c>
      <c r="B11" s="112">
        <f>B12+B13</f>
        <v>144</v>
      </c>
      <c r="C11" s="112">
        <f>C12+C13</f>
        <v>100</v>
      </c>
      <c r="D11" s="112"/>
      <c r="E11" s="116">
        <f t="shared" si="0"/>
        <v>100</v>
      </c>
      <c r="F11" s="109">
        <f t="shared" si="1"/>
        <v>-30.5555555555556</v>
      </c>
    </row>
    <row r="12" ht="17.1" customHeight="1" spans="1:6">
      <c r="A12" s="129" t="s">
        <v>59</v>
      </c>
      <c r="B12" s="112">
        <f>B13</f>
        <v>72</v>
      </c>
      <c r="C12" s="112">
        <f>C13</f>
        <v>50</v>
      </c>
      <c r="D12" s="112"/>
      <c r="E12" s="116">
        <f t="shared" si="0"/>
        <v>50</v>
      </c>
      <c r="F12" s="109">
        <f t="shared" si="1"/>
        <v>-30.5555555555556</v>
      </c>
    </row>
    <row r="13" ht="17.1" customHeight="1" spans="1:6">
      <c r="A13" s="129" t="s">
        <v>60</v>
      </c>
      <c r="B13" s="112">
        <v>72</v>
      </c>
      <c r="C13" s="112">
        <v>50</v>
      </c>
      <c r="D13" s="112"/>
      <c r="E13" s="116">
        <f t="shared" si="0"/>
        <v>50</v>
      </c>
      <c r="F13" s="109">
        <f t="shared" si="1"/>
        <v>-30.5555555555556</v>
      </c>
    </row>
    <row r="14" ht="17.1" customHeight="1" spans="1:6">
      <c r="A14" s="127" t="s">
        <v>62</v>
      </c>
      <c r="B14" s="112">
        <f>B15+B16</f>
        <v>29208.16</v>
      </c>
      <c r="C14" s="112">
        <f>C15+C16</f>
        <v>29780</v>
      </c>
      <c r="D14" s="112"/>
      <c r="E14" s="116">
        <f t="shared" si="0"/>
        <v>29780</v>
      </c>
      <c r="F14" s="109">
        <f t="shared" si="1"/>
        <v>1.95780905062147</v>
      </c>
    </row>
    <row r="15" ht="17.1" customHeight="1" spans="1:6">
      <c r="A15" s="128" t="s">
        <v>63</v>
      </c>
      <c r="B15" s="112">
        <v>435</v>
      </c>
      <c r="C15" s="112">
        <v>380</v>
      </c>
      <c r="D15" s="112"/>
      <c r="E15" s="116">
        <f t="shared" si="0"/>
        <v>380</v>
      </c>
      <c r="F15" s="109">
        <f t="shared" si="1"/>
        <v>-12.6436781609195</v>
      </c>
    </row>
    <row r="16" ht="17.1" customHeight="1" spans="1:6">
      <c r="A16" s="128" t="s">
        <v>64</v>
      </c>
      <c r="B16" s="112">
        <f>B17+B18</f>
        <v>28773.16</v>
      </c>
      <c r="C16" s="112">
        <v>29400</v>
      </c>
      <c r="D16" s="112"/>
      <c r="E16" s="116">
        <f t="shared" si="0"/>
        <v>29400</v>
      </c>
      <c r="F16" s="109">
        <f t="shared" si="1"/>
        <v>2.17855807287069</v>
      </c>
    </row>
    <row r="17" ht="17.1" customHeight="1" spans="1:6">
      <c r="A17" s="129" t="s">
        <v>65</v>
      </c>
      <c r="B17" s="112">
        <f>B18*1.5</f>
        <v>17263.896</v>
      </c>
      <c r="C17" s="112">
        <f>C16*0.6</f>
        <v>17640</v>
      </c>
      <c r="D17" s="112"/>
      <c r="E17" s="116">
        <f t="shared" si="0"/>
        <v>17640</v>
      </c>
      <c r="F17" s="109">
        <f t="shared" si="1"/>
        <v>2.17855807287069</v>
      </c>
    </row>
    <row r="18" ht="17.1" customHeight="1" spans="1:6">
      <c r="A18" s="129" t="s">
        <v>66</v>
      </c>
      <c r="B18" s="112">
        <v>11509.264</v>
      </c>
      <c r="C18" s="112">
        <f>C16*0.4</f>
        <v>11760</v>
      </c>
      <c r="D18" s="112"/>
      <c r="E18" s="116">
        <f t="shared" si="0"/>
        <v>11760</v>
      </c>
      <c r="F18" s="109">
        <f t="shared" si="1"/>
        <v>2.1785580728707</v>
      </c>
    </row>
    <row r="19" ht="17.1" customHeight="1" spans="1:6">
      <c r="A19" s="127" t="s">
        <v>67</v>
      </c>
      <c r="B19" s="112">
        <f>B20+B21</f>
        <v>9705.47</v>
      </c>
      <c r="C19" s="112">
        <f>8300+500</f>
        <v>8800</v>
      </c>
      <c r="D19" s="112"/>
      <c r="E19" s="116">
        <f t="shared" si="0"/>
        <v>8800</v>
      </c>
      <c r="F19" s="109">
        <f t="shared" si="1"/>
        <v>-9.32948121008051</v>
      </c>
    </row>
    <row r="20" ht="17.1" customHeight="1" spans="1:6">
      <c r="A20" s="129" t="s">
        <v>65</v>
      </c>
      <c r="B20" s="112">
        <v>5823.282</v>
      </c>
      <c r="C20" s="112">
        <f>C19*0.6</f>
        <v>5280</v>
      </c>
      <c r="D20" s="112"/>
      <c r="E20" s="116">
        <f t="shared" si="0"/>
        <v>5280</v>
      </c>
      <c r="F20" s="109">
        <f t="shared" si="1"/>
        <v>-9.3294812100805</v>
      </c>
    </row>
    <row r="21" ht="17.1" customHeight="1" spans="1:6">
      <c r="A21" s="129" t="s">
        <v>66</v>
      </c>
      <c r="B21" s="112">
        <v>3882.188</v>
      </c>
      <c r="C21" s="112">
        <f>C19*0.4</f>
        <v>3520</v>
      </c>
      <c r="D21" s="112"/>
      <c r="E21" s="116">
        <f t="shared" si="0"/>
        <v>3520</v>
      </c>
      <c r="F21" s="109">
        <f t="shared" si="1"/>
        <v>-9.3294812100805</v>
      </c>
    </row>
    <row r="22" ht="17.1" customHeight="1" spans="1:6">
      <c r="A22" s="127" t="s">
        <v>68</v>
      </c>
      <c r="B22" s="112">
        <f>B23+B24</f>
        <v>291.94</v>
      </c>
      <c r="C22" s="112">
        <f>C23+C24</f>
        <v>325</v>
      </c>
      <c r="D22" s="112"/>
      <c r="E22" s="116">
        <f t="shared" si="0"/>
        <v>325</v>
      </c>
      <c r="F22" s="109">
        <f t="shared" si="1"/>
        <v>11.3242447078167</v>
      </c>
    </row>
    <row r="23" ht="17.1" customHeight="1" spans="1:6">
      <c r="A23" s="129" t="s">
        <v>69</v>
      </c>
      <c r="B23" s="112">
        <f>B24/4</f>
        <v>58.388</v>
      </c>
      <c r="C23" s="112">
        <f>C24/4</f>
        <v>65</v>
      </c>
      <c r="D23" s="112"/>
      <c r="E23" s="116">
        <f t="shared" si="0"/>
        <v>65</v>
      </c>
      <c r="F23" s="109">
        <f t="shared" si="1"/>
        <v>11.3242447078167</v>
      </c>
    </row>
    <row r="24" ht="17.1" customHeight="1" spans="1:6">
      <c r="A24" s="129" t="s">
        <v>70</v>
      </c>
      <c r="B24" s="112">
        <v>233.552</v>
      </c>
      <c r="C24" s="112">
        <v>260</v>
      </c>
      <c r="D24" s="112"/>
      <c r="E24" s="116">
        <f t="shared" si="0"/>
        <v>260</v>
      </c>
      <c r="F24" s="109">
        <f t="shared" si="1"/>
        <v>11.3242447078167</v>
      </c>
    </row>
    <row r="25" ht="17.1" customHeight="1" spans="1:6">
      <c r="A25" s="127" t="s">
        <v>71</v>
      </c>
      <c r="B25" s="112">
        <v>311.68</v>
      </c>
      <c r="C25" s="112">
        <v>1000</v>
      </c>
      <c r="D25" s="112">
        <v>6000</v>
      </c>
      <c r="E25" s="116">
        <f t="shared" si="0"/>
        <v>7000</v>
      </c>
      <c r="F25" s="109">
        <f t="shared" si="1"/>
        <v>2145.8932238193</v>
      </c>
    </row>
    <row r="26" ht="17.1" customHeight="1" spans="1:6">
      <c r="A26" s="127" t="s">
        <v>72</v>
      </c>
      <c r="B26" s="112">
        <v>14946.62</v>
      </c>
      <c r="C26" s="112">
        <v>18500</v>
      </c>
      <c r="D26" s="112">
        <v>-1000</v>
      </c>
      <c r="E26" s="116">
        <f t="shared" si="0"/>
        <v>17500</v>
      </c>
      <c r="F26" s="109">
        <f t="shared" si="1"/>
        <v>17.0833272003971</v>
      </c>
    </row>
    <row r="27" ht="17.1" customHeight="1" spans="1:6">
      <c r="A27" s="127" t="s">
        <v>73</v>
      </c>
      <c r="B27" s="112">
        <f>SUM(B28:B34)</f>
        <v>40401.11</v>
      </c>
      <c r="C27" s="112">
        <f>SUM(C28:C34)</f>
        <v>40330</v>
      </c>
      <c r="D27" s="112">
        <f>SUM(D28:D34)</f>
        <v>-5000</v>
      </c>
      <c r="E27" s="116">
        <f t="shared" si="0"/>
        <v>35330</v>
      </c>
      <c r="F27" s="109">
        <f t="shared" si="1"/>
        <v>-12.5519076084791</v>
      </c>
    </row>
    <row r="28" ht="17.1" customHeight="1" spans="1:6">
      <c r="A28" s="129" t="s">
        <v>74</v>
      </c>
      <c r="B28" s="112">
        <v>37.27</v>
      </c>
      <c r="C28" s="112">
        <v>45</v>
      </c>
      <c r="D28" s="112"/>
      <c r="E28" s="116">
        <f t="shared" si="0"/>
        <v>45</v>
      </c>
      <c r="F28" s="109">
        <f t="shared" si="1"/>
        <v>20.7405419908774</v>
      </c>
    </row>
    <row r="29" ht="17.1" customHeight="1" spans="1:6">
      <c r="A29" s="129" t="s">
        <v>75</v>
      </c>
      <c r="B29" s="112">
        <v>7805.73</v>
      </c>
      <c r="C29" s="112">
        <f>8450+200</f>
        <v>8650</v>
      </c>
      <c r="D29" s="112">
        <v>-1000</v>
      </c>
      <c r="E29" s="116">
        <f t="shared" si="0"/>
        <v>7650</v>
      </c>
      <c r="F29" s="109">
        <f t="shared" si="1"/>
        <v>-1.99507285032918</v>
      </c>
    </row>
    <row r="30" ht="17.1" customHeight="1" spans="1:6">
      <c r="A30" s="129" t="s">
        <v>76</v>
      </c>
      <c r="B30" s="112">
        <v>2214.31</v>
      </c>
      <c r="C30" s="112">
        <f>2200+200</f>
        <v>2400</v>
      </c>
      <c r="D30" s="112">
        <v>1100</v>
      </c>
      <c r="E30" s="116">
        <f t="shared" si="0"/>
        <v>3500</v>
      </c>
      <c r="F30" s="109">
        <f t="shared" si="1"/>
        <v>58.0627825372238</v>
      </c>
    </row>
    <row r="31" ht="17.1" customHeight="1" spans="1:6">
      <c r="A31" s="129" t="s">
        <v>77</v>
      </c>
      <c r="B31" s="112">
        <v>2231.31</v>
      </c>
      <c r="C31" s="112">
        <f>2200+200</f>
        <v>2400</v>
      </c>
      <c r="D31" s="112"/>
      <c r="E31" s="116">
        <f t="shared" si="0"/>
        <v>2400</v>
      </c>
      <c r="F31" s="109">
        <f t="shared" si="1"/>
        <v>7.56013283676406</v>
      </c>
    </row>
    <row r="32" ht="17.1" customHeight="1" spans="1:6">
      <c r="A32" s="129" t="s">
        <v>78</v>
      </c>
      <c r="B32" s="112">
        <v>2635.92</v>
      </c>
      <c r="C32" s="112">
        <v>2700</v>
      </c>
      <c r="D32" s="112">
        <v>1800</v>
      </c>
      <c r="E32" s="116">
        <f t="shared" si="0"/>
        <v>4500</v>
      </c>
      <c r="F32" s="109">
        <f t="shared" si="1"/>
        <v>70.7183829554766</v>
      </c>
    </row>
    <row r="33" ht="17.1" customHeight="1" spans="1:6">
      <c r="A33" s="129" t="s">
        <v>79</v>
      </c>
      <c r="B33" s="112">
        <v>21647.49</v>
      </c>
      <c r="C33" s="112">
        <f>19900+600+500+100+100+100-915</f>
        <v>20385</v>
      </c>
      <c r="D33" s="112">
        <v>-6400</v>
      </c>
      <c r="E33" s="116">
        <f t="shared" si="0"/>
        <v>13985</v>
      </c>
      <c r="F33" s="109">
        <f t="shared" si="1"/>
        <v>-35.3966672348619</v>
      </c>
    </row>
    <row r="34" ht="17.1" customHeight="1" spans="1:6">
      <c r="A34" s="129" t="s">
        <v>80</v>
      </c>
      <c r="B34" s="112">
        <v>3829.08</v>
      </c>
      <c r="C34" s="112">
        <v>3750</v>
      </c>
      <c r="D34" s="112">
        <v>-500</v>
      </c>
      <c r="E34" s="116">
        <f t="shared" si="0"/>
        <v>3250</v>
      </c>
      <c r="F34" s="109">
        <f t="shared" si="1"/>
        <v>-15.1232149759211</v>
      </c>
    </row>
    <row r="35" ht="17.1" customHeight="1" spans="1:6">
      <c r="A35" s="130" t="s">
        <v>81</v>
      </c>
      <c r="B35" s="112">
        <v>24.17</v>
      </c>
      <c r="C35" s="112">
        <v>20</v>
      </c>
      <c r="D35" s="112"/>
      <c r="E35" s="116">
        <f t="shared" si="0"/>
        <v>20</v>
      </c>
      <c r="F35" s="109">
        <f t="shared" si="1"/>
        <v>-17.2527927182458</v>
      </c>
    </row>
    <row r="36" ht="17.1" customHeight="1" spans="1:6">
      <c r="A36" s="130" t="s">
        <v>82</v>
      </c>
      <c r="B36" s="112">
        <v>3912.52</v>
      </c>
      <c r="C36" s="112">
        <v>9950</v>
      </c>
      <c r="D36" s="112"/>
      <c r="E36" s="116">
        <f t="shared" si="0"/>
        <v>9950</v>
      </c>
      <c r="F36" s="109">
        <f t="shared" si="1"/>
        <v>154.311799045117</v>
      </c>
    </row>
    <row r="37" ht="17.1" customHeight="1" spans="1:6">
      <c r="A37" s="131" t="s">
        <v>83</v>
      </c>
      <c r="B37" s="116">
        <f>B38+B39+B40+B41+B42</f>
        <v>7793.011</v>
      </c>
      <c r="C37" s="116">
        <f>C38+C39+C40+C41+C42</f>
        <v>8705</v>
      </c>
      <c r="D37" s="116"/>
      <c r="E37" s="116">
        <f>E38+E39+E40+E41+E42</f>
        <v>8255</v>
      </c>
      <c r="F37" s="109">
        <f t="shared" si="1"/>
        <v>5.92824775943469</v>
      </c>
    </row>
    <row r="38" ht="17.1" customHeight="1" spans="1:6">
      <c r="A38" s="128" t="s">
        <v>84</v>
      </c>
      <c r="B38" s="112">
        <v>4160.997</v>
      </c>
      <c r="C38" s="112">
        <f>4110+550</f>
        <v>4660</v>
      </c>
      <c r="D38" s="112"/>
      <c r="E38" s="116">
        <f t="shared" si="0"/>
        <v>4660</v>
      </c>
      <c r="F38" s="109">
        <f t="shared" si="1"/>
        <v>11.992390285309</v>
      </c>
    </row>
    <row r="39" ht="17.1" customHeight="1" spans="1:6">
      <c r="A39" s="129" t="s">
        <v>85</v>
      </c>
      <c r="B39" s="112">
        <v>2772.873</v>
      </c>
      <c r="C39" s="112">
        <f>2740+365</f>
        <v>3105</v>
      </c>
      <c r="D39" s="112"/>
      <c r="E39" s="116">
        <f t="shared" si="0"/>
        <v>3105</v>
      </c>
      <c r="F39" s="109">
        <f t="shared" si="1"/>
        <v>11.9777213020575</v>
      </c>
    </row>
    <row r="40" ht="17.1" customHeight="1" spans="1:6">
      <c r="A40" s="129" t="s">
        <v>86</v>
      </c>
      <c r="B40" s="112">
        <v>819.281</v>
      </c>
      <c r="C40" s="112">
        <v>900</v>
      </c>
      <c r="D40" s="112">
        <v>-450</v>
      </c>
      <c r="E40" s="112">
        <f t="shared" si="0"/>
        <v>450</v>
      </c>
      <c r="F40" s="109">
        <f t="shared" si="1"/>
        <v>-45.0737903112607</v>
      </c>
    </row>
    <row r="41" ht="17.1" customHeight="1" spans="1:6">
      <c r="A41" s="129" t="s">
        <v>87</v>
      </c>
      <c r="B41" s="112">
        <v>0.56</v>
      </c>
      <c r="C41" s="112">
        <v>0</v>
      </c>
      <c r="D41" s="112"/>
      <c r="E41" s="112">
        <f t="shared" ref="E41:E42" si="2">C41+D41</f>
        <v>0</v>
      </c>
      <c r="F41" s="109">
        <f t="shared" si="1"/>
        <v>-100</v>
      </c>
    </row>
    <row r="42" ht="17.1" customHeight="1" spans="1:6">
      <c r="A42" s="129" t="s">
        <v>88</v>
      </c>
      <c r="B42" s="112">
        <v>39.3</v>
      </c>
      <c r="C42" s="112">
        <v>40</v>
      </c>
      <c r="D42" s="112"/>
      <c r="E42" s="112">
        <f t="shared" si="2"/>
        <v>40</v>
      </c>
      <c r="F42" s="109">
        <f t="shared" si="1"/>
        <v>1.78117048346057</v>
      </c>
    </row>
    <row r="43" ht="17.1" customHeight="1" spans="1:6">
      <c r="A43" s="126" t="s">
        <v>89</v>
      </c>
      <c r="B43" s="116">
        <f>B37+B4</f>
        <v>260708.801</v>
      </c>
      <c r="C43" s="116">
        <f>C37+C4</f>
        <v>289210</v>
      </c>
      <c r="D43" s="116"/>
      <c r="E43" s="116">
        <f>E37+E4</f>
        <v>288760</v>
      </c>
      <c r="F43" s="109">
        <f t="shared" si="1"/>
        <v>10.7595903523027</v>
      </c>
    </row>
    <row r="44" ht="17.1" customHeight="1" spans="1:6">
      <c r="A44" s="126"/>
      <c r="B44" s="116"/>
      <c r="C44" s="116"/>
      <c r="D44" s="116"/>
      <c r="E44" s="116"/>
      <c r="F44" s="109"/>
    </row>
    <row r="45" ht="17.1" customHeight="1" spans="1:6">
      <c r="A45" s="132" t="s">
        <v>90</v>
      </c>
      <c r="B45" s="116">
        <f>B46+B47</f>
        <v>147136.485</v>
      </c>
      <c r="C45" s="116">
        <f>C46+C47</f>
        <v>161625</v>
      </c>
      <c r="D45" s="116">
        <f>D46+D47</f>
        <v>-450</v>
      </c>
      <c r="E45" s="116">
        <f>E46+E47</f>
        <v>161175</v>
      </c>
      <c r="F45" s="109">
        <f t="shared" si="1"/>
        <v>9.54115153695565</v>
      </c>
    </row>
    <row r="46" ht="17.1" customHeight="1" spans="1:6">
      <c r="A46" s="133" t="s">
        <v>91</v>
      </c>
      <c r="B46" s="112">
        <f>B10+B13+B18+B21+B24+B25+B26+B27</f>
        <v>139343.474</v>
      </c>
      <c r="C46" s="112">
        <f>C10+C13+C18+C21+C24+C25+C26+C27</f>
        <v>152920</v>
      </c>
      <c r="D46" s="112"/>
      <c r="E46" s="112">
        <f>E10+E13+E18+E21+E24+E25+E26+E27</f>
        <v>152920</v>
      </c>
      <c r="F46" s="109">
        <f t="shared" si="1"/>
        <v>9.7432090719943</v>
      </c>
    </row>
    <row r="47" ht="17.1" customHeight="1" spans="1:6">
      <c r="A47" s="133" t="s">
        <v>92</v>
      </c>
      <c r="B47" s="112">
        <f>B38+B39+B40+B41+B42</f>
        <v>7793.011</v>
      </c>
      <c r="C47" s="112">
        <f>C38+C39+C40+C41+C42</f>
        <v>8705</v>
      </c>
      <c r="D47" s="112">
        <f>D38+D39+D40+D41+D42</f>
        <v>-450</v>
      </c>
      <c r="E47" s="112">
        <f>E38+E39+E40+E41+E42</f>
        <v>8255</v>
      </c>
      <c r="F47" s="109">
        <f t="shared" si="1"/>
        <v>5.92824775943469</v>
      </c>
    </row>
    <row r="48" ht="22.5" customHeight="1" spans="1:1">
      <c r="A48" s="134"/>
    </row>
  </sheetData>
  <mergeCells count="1">
    <mergeCell ref="A1:F1"/>
  </mergeCells>
  <printOptions horizontalCentered="1"/>
  <pageMargins left="0.75" right="0.75" top="1" bottom="1" header="0.5" footer="0.5"/>
  <pageSetup paperSize="9" scale="80" firstPageNumber="2" orientation="portrait" useFirstPageNumber="1"/>
  <headerFooter alignWithMargins="0" scaleWithDoc="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workbookViewId="0">
      <pane ySplit="3" topLeftCell="A4" activePane="bottomLeft" state="frozen"/>
      <selection/>
      <selection pane="bottomLeft" activeCell="D15" sqref="D15"/>
    </sheetView>
  </sheetViews>
  <sheetFormatPr defaultColWidth="12.625" defaultRowHeight="14.25" outlineLevelCol="5"/>
  <cols>
    <col min="1" max="1" width="33.5" style="97" customWidth="1"/>
    <col min="2" max="2" width="11.625" style="97" customWidth="1"/>
    <col min="3" max="4" width="7.625" style="98" customWidth="1"/>
    <col min="5" max="5" width="9.375" style="98" customWidth="1"/>
    <col min="6" max="6" width="11.5" style="97" customWidth="1"/>
    <col min="7" max="7" width="12.625" style="97" customWidth="1"/>
    <col min="8" max="16384" width="12.625" style="97"/>
  </cols>
  <sheetData>
    <row r="1" ht="39" customHeight="1" spans="1:6">
      <c r="A1" s="52" t="s">
        <v>93</v>
      </c>
      <c r="B1" s="52"/>
      <c r="C1" s="99"/>
      <c r="D1" s="99"/>
      <c r="E1" s="99"/>
      <c r="F1" s="52"/>
    </row>
    <row r="2" ht="18.75" customHeight="1" spans="1:6">
      <c r="A2" s="100"/>
      <c r="B2" s="101"/>
      <c r="C2" s="102"/>
      <c r="D2" s="102"/>
      <c r="E2" s="102"/>
      <c r="F2" s="84" t="s">
        <v>3</v>
      </c>
    </row>
    <row r="3" ht="36.95" customHeight="1" spans="1:6">
      <c r="A3" s="103" t="s">
        <v>4</v>
      </c>
      <c r="B3" s="104" t="s">
        <v>94</v>
      </c>
      <c r="C3" s="105" t="s">
        <v>6</v>
      </c>
      <c r="D3" s="105" t="s">
        <v>7</v>
      </c>
      <c r="E3" s="105" t="s">
        <v>8</v>
      </c>
      <c r="F3" s="104" t="s">
        <v>95</v>
      </c>
    </row>
    <row r="4" ht="23.1" customHeight="1" spans="1:6">
      <c r="A4" s="106" t="s">
        <v>96</v>
      </c>
      <c r="B4" s="107">
        <f>B5+B10+B11+B13+B12+B18</f>
        <v>19241.96</v>
      </c>
      <c r="C4" s="108">
        <f>C5+C10+C11+C13+C12+C18</f>
        <v>18985</v>
      </c>
      <c r="D4" s="108">
        <f t="shared" ref="D4:E4" si="0">D5+D10+D11+D13+D12+D18</f>
        <v>450</v>
      </c>
      <c r="E4" s="108">
        <f t="shared" si="0"/>
        <v>19435</v>
      </c>
      <c r="F4" s="109">
        <f>(E4-B4)/B4*100</f>
        <v>1.00322420377135</v>
      </c>
    </row>
    <row r="5" ht="23.1" customHeight="1" spans="1:6">
      <c r="A5" s="110" t="s">
        <v>97</v>
      </c>
      <c r="B5" s="111">
        <f>B6+B7+B8+B9</f>
        <v>4762.8</v>
      </c>
      <c r="C5" s="112">
        <f>C6+C7+C8+C9</f>
        <v>820</v>
      </c>
      <c r="D5" s="112">
        <f t="shared" ref="D5:E5" si="1">D6+D7+D8+D9</f>
        <v>12815</v>
      </c>
      <c r="E5" s="112">
        <f t="shared" si="1"/>
        <v>13635</v>
      </c>
      <c r="F5" s="109">
        <f t="shared" ref="F5:F29" si="2">(E5-B5)/B5*100</f>
        <v>186.281179138322</v>
      </c>
    </row>
    <row r="6" ht="23.1" customHeight="1" spans="1:6">
      <c r="A6" s="113" t="s">
        <v>98</v>
      </c>
      <c r="B6" s="112"/>
      <c r="C6" s="112">
        <v>420</v>
      </c>
      <c r="D6" s="112">
        <v>-360</v>
      </c>
      <c r="E6" s="112">
        <f>C6+D6</f>
        <v>60</v>
      </c>
      <c r="F6" s="109"/>
    </row>
    <row r="7" ht="23.1" customHeight="1" spans="1:6">
      <c r="A7" s="113" t="s">
        <v>99</v>
      </c>
      <c r="B7" s="112">
        <v>2695</v>
      </c>
      <c r="C7" s="112"/>
      <c r="D7" s="112">
        <v>8277</v>
      </c>
      <c r="E7" s="112">
        <f t="shared" ref="E7:E12" si="3">C7+D7</f>
        <v>8277</v>
      </c>
      <c r="F7" s="109">
        <f t="shared" si="2"/>
        <v>207.124304267161</v>
      </c>
    </row>
    <row r="8" ht="23.1" customHeight="1" spans="1:6">
      <c r="A8" s="113" t="s">
        <v>100</v>
      </c>
      <c r="B8" s="112">
        <v>1724.8</v>
      </c>
      <c r="C8" s="112"/>
      <c r="D8" s="112">
        <v>5298</v>
      </c>
      <c r="E8" s="112">
        <f t="shared" si="3"/>
        <v>5298</v>
      </c>
      <c r="F8" s="109">
        <f t="shared" si="2"/>
        <v>207.166048237477</v>
      </c>
    </row>
    <row r="9" ht="23.1" customHeight="1" spans="1:6">
      <c r="A9" s="113" t="s">
        <v>101</v>
      </c>
      <c r="B9" s="112">
        <v>343</v>
      </c>
      <c r="C9" s="112">
        <v>400</v>
      </c>
      <c r="D9" s="112">
        <v>-400</v>
      </c>
      <c r="E9" s="112">
        <f t="shared" si="3"/>
        <v>0</v>
      </c>
      <c r="F9" s="109">
        <f t="shared" si="2"/>
        <v>-100</v>
      </c>
    </row>
    <row r="10" ht="21.95" customHeight="1" spans="1:6">
      <c r="A10" s="110" t="s">
        <v>102</v>
      </c>
      <c r="B10" s="112">
        <v>5268</v>
      </c>
      <c r="C10" s="112">
        <v>5500</v>
      </c>
      <c r="D10" s="112">
        <v>-4000</v>
      </c>
      <c r="E10" s="112">
        <f t="shared" si="3"/>
        <v>1500</v>
      </c>
      <c r="F10" s="109">
        <f t="shared" si="2"/>
        <v>-71.5261958997722</v>
      </c>
    </row>
    <row r="11" ht="21.95" customHeight="1" spans="1:6">
      <c r="A11" s="110" t="s">
        <v>103</v>
      </c>
      <c r="B11" s="112">
        <v>2517</v>
      </c>
      <c r="C11" s="112">
        <v>6000</v>
      </c>
      <c r="D11" s="112">
        <v>-4100</v>
      </c>
      <c r="E11" s="112">
        <f t="shared" si="3"/>
        <v>1900</v>
      </c>
      <c r="F11" s="109">
        <f t="shared" si="2"/>
        <v>-24.5133094954311</v>
      </c>
    </row>
    <row r="12" ht="21.95" customHeight="1" spans="1:6">
      <c r="A12" s="110" t="s">
        <v>104</v>
      </c>
      <c r="B12" s="111">
        <v>-600</v>
      </c>
      <c r="C12" s="112">
        <v>-600</v>
      </c>
      <c r="D12" s="112"/>
      <c r="E12" s="112">
        <f t="shared" si="3"/>
        <v>-600</v>
      </c>
      <c r="F12" s="109">
        <f t="shared" si="2"/>
        <v>0</v>
      </c>
    </row>
    <row r="13" ht="21.95" customHeight="1" spans="1:6">
      <c r="A13" s="114" t="s">
        <v>105</v>
      </c>
      <c r="B13" s="112">
        <f>B14+B15+B16+B17</f>
        <v>6243.16</v>
      </c>
      <c r="C13" s="112">
        <f>C14+C15+C16+C17</f>
        <v>6065</v>
      </c>
      <c r="D13" s="112">
        <f t="shared" ref="D13:E13" si="4">D14+D15+D16+D17</f>
        <v>-3065</v>
      </c>
      <c r="E13" s="112">
        <f t="shared" si="4"/>
        <v>3000</v>
      </c>
      <c r="F13" s="109">
        <f t="shared" si="2"/>
        <v>-51.9474112468686</v>
      </c>
    </row>
    <row r="14" ht="21.95" customHeight="1" spans="1:6">
      <c r="A14" s="113" t="s">
        <v>40</v>
      </c>
      <c r="B14" s="112">
        <v>1.14</v>
      </c>
      <c r="C14" s="112">
        <v>1200</v>
      </c>
      <c r="D14" s="112">
        <v>-1200</v>
      </c>
      <c r="E14" s="112">
        <f t="shared" ref="E14:E18" si="5">C14+D14</f>
        <v>0</v>
      </c>
      <c r="F14" s="109">
        <f t="shared" si="2"/>
        <v>-100</v>
      </c>
    </row>
    <row r="15" ht="21.95" customHeight="1" spans="1:6">
      <c r="A15" s="113" t="s">
        <v>41</v>
      </c>
      <c r="B15" s="112">
        <v>341</v>
      </c>
      <c r="C15" s="112">
        <v>400</v>
      </c>
      <c r="D15" s="112">
        <v>-400</v>
      </c>
      <c r="E15" s="112">
        <f t="shared" si="5"/>
        <v>0</v>
      </c>
      <c r="F15" s="109">
        <f t="shared" si="2"/>
        <v>-100</v>
      </c>
    </row>
    <row r="16" ht="21.95" customHeight="1" spans="1:6">
      <c r="A16" s="113" t="s">
        <v>42</v>
      </c>
      <c r="B16" s="112">
        <v>581.02</v>
      </c>
      <c r="C16" s="112">
        <v>165</v>
      </c>
      <c r="D16" s="112">
        <v>-165</v>
      </c>
      <c r="E16" s="112">
        <f t="shared" si="5"/>
        <v>0</v>
      </c>
      <c r="F16" s="109">
        <f t="shared" si="2"/>
        <v>-100</v>
      </c>
    </row>
    <row r="17" ht="21.95" customHeight="1" spans="1:6">
      <c r="A17" s="113" t="s">
        <v>43</v>
      </c>
      <c r="B17" s="112">
        <v>5320</v>
      </c>
      <c r="C17" s="112">
        <f>4200+100</f>
        <v>4300</v>
      </c>
      <c r="D17" s="112">
        <v>-1300</v>
      </c>
      <c r="E17" s="112">
        <f t="shared" si="5"/>
        <v>3000</v>
      </c>
      <c r="F17" s="109">
        <f t="shared" si="2"/>
        <v>-43.609022556391</v>
      </c>
    </row>
    <row r="18" ht="21.95" customHeight="1" spans="1:6">
      <c r="A18" s="110" t="s">
        <v>106</v>
      </c>
      <c r="B18" s="111">
        <v>1051</v>
      </c>
      <c r="C18" s="112">
        <v>1200</v>
      </c>
      <c r="D18" s="112">
        <v>-1200</v>
      </c>
      <c r="E18" s="112">
        <f t="shared" si="5"/>
        <v>0</v>
      </c>
      <c r="F18" s="109">
        <f t="shared" si="2"/>
        <v>-100</v>
      </c>
    </row>
    <row r="19" ht="21.95" customHeight="1" spans="1:6">
      <c r="A19" s="106" t="s">
        <v>107</v>
      </c>
      <c r="B19" s="115">
        <f>B20+B24</f>
        <v>5845.54</v>
      </c>
      <c r="C19" s="116">
        <f>C20+C24</f>
        <v>5950</v>
      </c>
      <c r="D19" s="116">
        <f>D20+D24</f>
        <v>0</v>
      </c>
      <c r="E19" s="116">
        <f t="shared" ref="E19" si="6">E20+E24</f>
        <v>5950</v>
      </c>
      <c r="F19" s="109">
        <f t="shared" si="2"/>
        <v>1.78700342483329</v>
      </c>
    </row>
    <row r="20" ht="21.95" customHeight="1" spans="1:6">
      <c r="A20" s="117" t="s">
        <v>108</v>
      </c>
      <c r="B20" s="111">
        <f>B21+B22+B23</f>
        <v>3744.9</v>
      </c>
      <c r="C20" s="112">
        <f>C21+C22+C23</f>
        <v>3850</v>
      </c>
      <c r="D20" s="112"/>
      <c r="E20" s="112">
        <f t="shared" ref="E20" si="7">E21+E22+E23</f>
        <v>3850</v>
      </c>
      <c r="F20" s="109">
        <f t="shared" si="2"/>
        <v>2.80648348420518</v>
      </c>
    </row>
    <row r="21" ht="21.95" customHeight="1" spans="1:6">
      <c r="A21" s="118" t="s">
        <v>109</v>
      </c>
      <c r="B21" s="111">
        <f>(B22+B23)*1.5</f>
        <v>2246.94</v>
      </c>
      <c r="C21" s="112">
        <f>(C22+C23)*1.5</f>
        <v>2310</v>
      </c>
      <c r="D21" s="112"/>
      <c r="E21" s="112">
        <f t="shared" ref="E21:E26" si="8">C21+D21</f>
        <v>2310</v>
      </c>
      <c r="F21" s="109">
        <f t="shared" si="2"/>
        <v>2.80648348420518</v>
      </c>
    </row>
    <row r="22" ht="21.95" customHeight="1" spans="1:6">
      <c r="A22" s="118" t="s">
        <v>110</v>
      </c>
      <c r="B22" s="111">
        <v>984.96</v>
      </c>
      <c r="C22" s="112">
        <v>1000</v>
      </c>
      <c r="D22" s="112"/>
      <c r="E22" s="112">
        <f t="shared" si="8"/>
        <v>1000</v>
      </c>
      <c r="F22" s="109">
        <f t="shared" si="2"/>
        <v>1.52696556205328</v>
      </c>
    </row>
    <row r="23" ht="21.95" customHeight="1" spans="1:6">
      <c r="A23" s="118" t="s">
        <v>111</v>
      </c>
      <c r="B23" s="111">
        <v>513</v>
      </c>
      <c r="C23" s="112">
        <v>540</v>
      </c>
      <c r="D23" s="112"/>
      <c r="E23" s="112">
        <f t="shared" si="8"/>
        <v>540</v>
      </c>
      <c r="F23" s="109">
        <f t="shared" si="2"/>
        <v>5.26315789473684</v>
      </c>
    </row>
    <row r="24" ht="21.95" customHeight="1" spans="1:6">
      <c r="A24" s="119" t="s">
        <v>112</v>
      </c>
      <c r="B24" s="111">
        <f>B25+B26</f>
        <v>2100.64</v>
      </c>
      <c r="C24" s="112">
        <f>C25+C26</f>
        <v>2100</v>
      </c>
      <c r="D24" s="112"/>
      <c r="E24" s="112">
        <f>E25+E26</f>
        <v>2100</v>
      </c>
      <c r="F24" s="109">
        <f t="shared" si="2"/>
        <v>-0.0304669053240856</v>
      </c>
    </row>
    <row r="25" ht="21.95" customHeight="1" spans="1:6">
      <c r="A25" s="120" t="s">
        <v>113</v>
      </c>
      <c r="B25" s="111">
        <f>B26</f>
        <v>1050.32</v>
      </c>
      <c r="C25" s="112">
        <f>C26</f>
        <v>1050</v>
      </c>
      <c r="D25" s="112"/>
      <c r="E25" s="112">
        <f t="shared" si="8"/>
        <v>1050</v>
      </c>
      <c r="F25" s="109">
        <f t="shared" si="2"/>
        <v>-0.0304669053240856</v>
      </c>
    </row>
    <row r="26" ht="21.95" customHeight="1" spans="1:6">
      <c r="A26" s="120" t="s">
        <v>114</v>
      </c>
      <c r="B26" s="111">
        <v>1050.32</v>
      </c>
      <c r="C26" s="112">
        <v>1050</v>
      </c>
      <c r="D26" s="112"/>
      <c r="E26" s="112">
        <f t="shared" si="8"/>
        <v>1050</v>
      </c>
      <c r="F26" s="109">
        <f t="shared" si="2"/>
        <v>-0.0304669053240856</v>
      </c>
    </row>
    <row r="27" ht="21.95" customHeight="1" spans="1:6">
      <c r="A27" s="106" t="s">
        <v>89</v>
      </c>
      <c r="B27" s="115">
        <f>B19+B4</f>
        <v>25087.5</v>
      </c>
      <c r="C27" s="116">
        <f>C19+C4</f>
        <v>24935</v>
      </c>
      <c r="D27" s="116">
        <f>D19+D4</f>
        <v>450</v>
      </c>
      <c r="E27" s="116">
        <f>E19+E4</f>
        <v>25385</v>
      </c>
      <c r="F27" s="109">
        <f t="shared" si="2"/>
        <v>1.1858495266567</v>
      </c>
    </row>
    <row r="28" ht="21.95" customHeight="1" spans="1:6">
      <c r="A28" s="106"/>
      <c r="B28" s="115"/>
      <c r="C28" s="116"/>
      <c r="D28" s="116"/>
      <c r="E28" s="116"/>
      <c r="F28" s="109"/>
    </row>
    <row r="29" ht="21.95" customHeight="1" spans="1:6">
      <c r="A29" s="121" t="s">
        <v>90</v>
      </c>
      <c r="B29" s="115">
        <f>B5+B10+B11+B13+B12+B18+B22+B23+B26</f>
        <v>21790.24</v>
      </c>
      <c r="C29" s="116">
        <f>C5+C10+C11+C13+C12+C18+C22+C23+C26</f>
        <v>21575</v>
      </c>
      <c r="D29" s="116">
        <f>D5+D10+D11+D13+D12+D18+D22+D23+D26</f>
        <v>450</v>
      </c>
      <c r="E29" s="116">
        <f>E5+E10+E11+E13+E12+E18+E22+E23+E26</f>
        <v>22025</v>
      </c>
      <c r="F29" s="109">
        <f t="shared" si="2"/>
        <v>1.07736307631307</v>
      </c>
    </row>
    <row r="30" s="96" customFormat="1" ht="21.95" customHeight="1" spans="1:5">
      <c r="A30" s="97"/>
      <c r="B30" s="97"/>
      <c r="C30" s="122"/>
      <c r="D30" s="122"/>
      <c r="E30" s="122"/>
    </row>
  </sheetData>
  <mergeCells count="1">
    <mergeCell ref="A1:F1"/>
  </mergeCells>
  <printOptions horizontalCentered="1"/>
  <pageMargins left="0.275" right="0.314583333333333" top="0.747916666666667" bottom="0.550694444444444" header="0.511805555555556" footer="0.432638888888889"/>
  <pageSetup paperSize="9" firstPageNumber="3" orientation="portrait" useFirstPageNumber="1"/>
  <headerFooter alignWithMargins="0" scaleWithDoc="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H14" sqref="H14"/>
    </sheetView>
  </sheetViews>
  <sheetFormatPr defaultColWidth="10" defaultRowHeight="14.25" outlineLevelCol="5"/>
  <cols>
    <col min="1" max="1" width="24.625" style="79" customWidth="1"/>
    <col min="2" max="2" width="9.75" style="80" customWidth="1"/>
    <col min="3" max="3" width="11.875" style="80" customWidth="1"/>
    <col min="4" max="4" width="9.75" style="80" customWidth="1"/>
    <col min="5" max="6" width="11.875" style="80" customWidth="1"/>
    <col min="7" max="16384" width="10" style="80"/>
  </cols>
  <sheetData>
    <row r="1" ht="50.25" customHeight="1" spans="1:6">
      <c r="A1" s="81" t="s">
        <v>115</v>
      </c>
      <c r="B1" s="81"/>
      <c r="C1" s="81"/>
      <c r="D1" s="81"/>
      <c r="E1" s="81"/>
      <c r="F1" s="81"/>
    </row>
    <row r="2" ht="17.25" customHeight="1" spans="1:6">
      <c r="A2" s="82"/>
      <c r="B2" s="83"/>
      <c r="C2" s="83"/>
      <c r="D2" s="83"/>
      <c r="E2" s="83"/>
      <c r="F2" s="84" t="s">
        <v>3</v>
      </c>
    </row>
    <row r="3" s="78" customFormat="1" ht="32.1" customHeight="1" spans="1:6">
      <c r="A3" s="85" t="s">
        <v>4</v>
      </c>
      <c r="B3" s="86" t="s">
        <v>116</v>
      </c>
      <c r="C3" s="87"/>
      <c r="D3" s="86" t="s">
        <v>117</v>
      </c>
      <c r="E3" s="87"/>
      <c r="F3" s="88" t="s">
        <v>118</v>
      </c>
    </row>
    <row r="4" s="78" customFormat="1" ht="32.1" customHeight="1" spans="1:6">
      <c r="A4" s="89"/>
      <c r="B4" s="90" t="s">
        <v>6</v>
      </c>
      <c r="C4" s="90" t="s">
        <v>8</v>
      </c>
      <c r="D4" s="90" t="s">
        <v>6</v>
      </c>
      <c r="E4" s="90" t="s">
        <v>8</v>
      </c>
      <c r="F4" s="91"/>
    </row>
    <row r="5" ht="25.15" customHeight="1" spans="1:6">
      <c r="A5" s="92" t="s">
        <v>119</v>
      </c>
      <c r="B5" s="93">
        <v>38100</v>
      </c>
      <c r="C5" s="93">
        <v>41515.5</v>
      </c>
      <c r="D5" s="93">
        <v>200</v>
      </c>
      <c r="E5" s="93">
        <v>200</v>
      </c>
      <c r="F5" s="93">
        <f>C5+E5</f>
        <v>41715.5</v>
      </c>
    </row>
    <row r="6" ht="25.15" customHeight="1" spans="1:6">
      <c r="A6" s="92" t="s">
        <v>120</v>
      </c>
      <c r="B6" s="93">
        <v>0</v>
      </c>
      <c r="C6" s="93">
        <v>210</v>
      </c>
      <c r="D6" s="93">
        <v>0</v>
      </c>
      <c r="E6" s="93">
        <v>0</v>
      </c>
      <c r="F6" s="93">
        <f t="shared" ref="F6:F28" si="0">C6+E6</f>
        <v>210</v>
      </c>
    </row>
    <row r="7" ht="25.15" customHeight="1" spans="1:6">
      <c r="A7" s="92" t="s">
        <v>121</v>
      </c>
      <c r="B7" s="93">
        <v>18300</v>
      </c>
      <c r="C7" s="93">
        <v>20521</v>
      </c>
      <c r="D7" s="93">
        <v>300</v>
      </c>
      <c r="E7" s="93">
        <v>300</v>
      </c>
      <c r="F7" s="93">
        <f t="shared" si="0"/>
        <v>20821</v>
      </c>
    </row>
    <row r="8" ht="25.15" customHeight="1" spans="1:6">
      <c r="A8" s="92" t="s">
        <v>122</v>
      </c>
      <c r="B8" s="93">
        <v>61900</v>
      </c>
      <c r="C8" s="93">
        <v>61280</v>
      </c>
      <c r="D8" s="93">
        <v>1200</v>
      </c>
      <c r="E8" s="93">
        <v>7200</v>
      </c>
      <c r="F8" s="93">
        <f t="shared" si="0"/>
        <v>68480</v>
      </c>
    </row>
    <row r="9" ht="25.15" customHeight="1" spans="1:6">
      <c r="A9" s="92" t="s">
        <v>123</v>
      </c>
      <c r="B9" s="93">
        <v>1000</v>
      </c>
      <c r="C9" s="93">
        <v>3713</v>
      </c>
      <c r="D9" s="93">
        <v>0</v>
      </c>
      <c r="E9" s="93">
        <v>232</v>
      </c>
      <c r="F9" s="93">
        <f t="shared" si="0"/>
        <v>3945</v>
      </c>
    </row>
    <row r="10" ht="25.15" customHeight="1" spans="1:6">
      <c r="A10" s="92" t="s">
        <v>124</v>
      </c>
      <c r="B10" s="93">
        <v>3600</v>
      </c>
      <c r="C10" s="93">
        <v>3548</v>
      </c>
      <c r="D10" s="93">
        <v>0</v>
      </c>
      <c r="E10" s="93">
        <v>0</v>
      </c>
      <c r="F10" s="93">
        <f t="shared" si="0"/>
        <v>3548</v>
      </c>
    </row>
    <row r="11" ht="25.15" customHeight="1" spans="1:6">
      <c r="A11" s="92" t="s">
        <v>125</v>
      </c>
      <c r="B11" s="93">
        <v>29200</v>
      </c>
      <c r="C11" s="93">
        <v>25459</v>
      </c>
      <c r="D11" s="93">
        <v>800</v>
      </c>
      <c r="E11" s="93">
        <v>800</v>
      </c>
      <c r="F11" s="93">
        <f t="shared" si="0"/>
        <v>26259</v>
      </c>
    </row>
    <row r="12" ht="25.15" customHeight="1" spans="1:6">
      <c r="A12" s="92" t="s">
        <v>126</v>
      </c>
      <c r="B12" s="93">
        <v>21800</v>
      </c>
      <c r="C12" s="93">
        <v>20248</v>
      </c>
      <c r="D12" s="93">
        <v>700</v>
      </c>
      <c r="E12" s="93">
        <v>6700</v>
      </c>
      <c r="F12" s="93">
        <f t="shared" si="0"/>
        <v>26948</v>
      </c>
    </row>
    <row r="13" ht="25.15" customHeight="1" spans="1:6">
      <c r="A13" s="92" t="s">
        <v>127</v>
      </c>
      <c r="B13" s="93">
        <v>900</v>
      </c>
      <c r="C13" s="93">
        <v>180</v>
      </c>
      <c r="D13" s="93">
        <v>100</v>
      </c>
      <c r="E13" s="93">
        <v>100</v>
      </c>
      <c r="F13" s="93">
        <f t="shared" si="0"/>
        <v>280</v>
      </c>
    </row>
    <row r="14" ht="25.15" customHeight="1" spans="1:6">
      <c r="A14" s="92" t="s">
        <v>128</v>
      </c>
      <c r="B14" s="93">
        <v>15300</v>
      </c>
      <c r="C14" s="93">
        <v>17224.5</v>
      </c>
      <c r="D14" s="93">
        <v>100</v>
      </c>
      <c r="E14" s="93">
        <v>11100</v>
      </c>
      <c r="F14" s="93">
        <f t="shared" si="0"/>
        <v>28324.5</v>
      </c>
    </row>
    <row r="15" ht="25.15" customHeight="1" spans="1:6">
      <c r="A15" s="92" t="s">
        <v>129</v>
      </c>
      <c r="B15" s="93">
        <v>12600</v>
      </c>
      <c r="C15" s="93">
        <v>6712</v>
      </c>
      <c r="D15" s="93">
        <v>13000</v>
      </c>
      <c r="E15" s="93">
        <v>15768</v>
      </c>
      <c r="F15" s="93">
        <f t="shared" si="0"/>
        <v>22480</v>
      </c>
    </row>
    <row r="16" ht="25.15" customHeight="1" spans="1:6">
      <c r="A16" s="92" t="s">
        <v>130</v>
      </c>
      <c r="B16" s="93">
        <v>3600</v>
      </c>
      <c r="C16" s="93">
        <v>0</v>
      </c>
      <c r="D16" s="93">
        <v>2600</v>
      </c>
      <c r="E16" s="93">
        <v>16600</v>
      </c>
      <c r="F16" s="93">
        <f t="shared" si="0"/>
        <v>16600</v>
      </c>
    </row>
    <row r="17" ht="25.15" customHeight="1" spans="1:6">
      <c r="A17" s="92" t="s">
        <v>131</v>
      </c>
      <c r="B17" s="93">
        <v>800</v>
      </c>
      <c r="C17" s="93">
        <v>0</v>
      </c>
      <c r="D17" s="93">
        <v>200</v>
      </c>
      <c r="E17" s="93">
        <v>2200</v>
      </c>
      <c r="F17" s="93">
        <f t="shared" si="0"/>
        <v>2200</v>
      </c>
    </row>
    <row r="18" ht="25.15" customHeight="1" spans="1:6">
      <c r="A18" s="92" t="s">
        <v>132</v>
      </c>
      <c r="B18" s="93">
        <v>400</v>
      </c>
      <c r="C18" s="93">
        <v>0</v>
      </c>
      <c r="D18" s="93">
        <v>200</v>
      </c>
      <c r="E18" s="93">
        <v>200</v>
      </c>
      <c r="F18" s="93">
        <f t="shared" si="0"/>
        <v>200</v>
      </c>
    </row>
    <row r="19" ht="25.15" customHeight="1" spans="1:6">
      <c r="A19" s="92" t="s">
        <v>133</v>
      </c>
      <c r="B19" s="93">
        <v>0</v>
      </c>
      <c r="C19" s="93">
        <v>0</v>
      </c>
      <c r="D19" s="93">
        <v>0</v>
      </c>
      <c r="E19" s="93">
        <v>0</v>
      </c>
      <c r="F19" s="93">
        <f t="shared" si="0"/>
        <v>0</v>
      </c>
    </row>
    <row r="20" ht="25.15" customHeight="1" spans="1:6">
      <c r="A20" s="92" t="s">
        <v>134</v>
      </c>
      <c r="B20" s="93">
        <v>0</v>
      </c>
      <c r="C20" s="93">
        <v>50</v>
      </c>
      <c r="D20" s="93">
        <v>0</v>
      </c>
      <c r="E20" s="93">
        <v>0</v>
      </c>
      <c r="F20" s="93">
        <f t="shared" si="0"/>
        <v>50</v>
      </c>
    </row>
    <row r="21" ht="25.15" customHeight="1" spans="1:6">
      <c r="A21" s="92" t="s">
        <v>135</v>
      </c>
      <c r="B21" s="93">
        <v>4200</v>
      </c>
      <c r="C21" s="93">
        <v>4487</v>
      </c>
      <c r="D21" s="93">
        <v>400</v>
      </c>
      <c r="E21" s="93">
        <v>400</v>
      </c>
      <c r="F21" s="93">
        <f t="shared" si="0"/>
        <v>4887</v>
      </c>
    </row>
    <row r="22" ht="25.15" customHeight="1" spans="1:6">
      <c r="A22" s="92" t="s">
        <v>136</v>
      </c>
      <c r="B22" s="93">
        <v>200</v>
      </c>
      <c r="C22" s="93">
        <v>0</v>
      </c>
      <c r="D22" s="93">
        <v>200</v>
      </c>
      <c r="E22" s="93">
        <v>200</v>
      </c>
      <c r="F22" s="93">
        <f t="shared" si="0"/>
        <v>200</v>
      </c>
    </row>
    <row r="23" ht="25.15" customHeight="1" spans="1:6">
      <c r="A23" s="92" t="s">
        <v>137</v>
      </c>
      <c r="B23" s="93">
        <v>100</v>
      </c>
      <c r="C23" s="93">
        <v>0</v>
      </c>
      <c r="D23" s="93">
        <v>0</v>
      </c>
      <c r="E23" s="93">
        <v>0</v>
      </c>
      <c r="F23" s="93">
        <f t="shared" si="0"/>
        <v>0</v>
      </c>
    </row>
    <row r="24" ht="25.15" customHeight="1" spans="1:6">
      <c r="A24" s="92" t="s">
        <v>138</v>
      </c>
      <c r="B24" s="93">
        <v>1500</v>
      </c>
      <c r="C24" s="93">
        <v>4027</v>
      </c>
      <c r="D24" s="93">
        <v>0</v>
      </c>
      <c r="E24" s="93">
        <v>0</v>
      </c>
      <c r="F24" s="93">
        <f t="shared" si="0"/>
        <v>4027</v>
      </c>
    </row>
    <row r="25" ht="25.15" customHeight="1" spans="1:6">
      <c r="A25" s="92" t="s">
        <v>139</v>
      </c>
      <c r="B25" s="93">
        <v>2500</v>
      </c>
      <c r="C25" s="93">
        <v>2460</v>
      </c>
      <c r="D25" s="93">
        <v>0</v>
      </c>
      <c r="E25" s="93">
        <v>0</v>
      </c>
      <c r="F25" s="93">
        <f t="shared" si="0"/>
        <v>2460</v>
      </c>
    </row>
    <row r="26" ht="25.15" customHeight="1" spans="1:6">
      <c r="A26" s="92" t="s">
        <v>140</v>
      </c>
      <c r="B26" s="93">
        <v>0</v>
      </c>
      <c r="C26" s="93">
        <v>5000</v>
      </c>
      <c r="D26" s="93">
        <v>0</v>
      </c>
      <c r="E26" s="93">
        <v>0</v>
      </c>
      <c r="F26" s="93">
        <f t="shared" si="0"/>
        <v>5000</v>
      </c>
    </row>
    <row r="27" ht="25.15" customHeight="1" spans="1:6">
      <c r="A27" s="92" t="s">
        <v>141</v>
      </c>
      <c r="B27" s="93">
        <v>0</v>
      </c>
      <c r="C27" s="93">
        <v>365</v>
      </c>
      <c r="D27" s="93">
        <v>0</v>
      </c>
      <c r="E27" s="93">
        <v>0</v>
      </c>
      <c r="F27" s="93">
        <f t="shared" si="0"/>
        <v>365</v>
      </c>
    </row>
    <row r="28" ht="25.15" customHeight="1" spans="1:6">
      <c r="A28" s="92" t="s">
        <v>142</v>
      </c>
      <c r="B28" s="93">
        <v>10000</v>
      </c>
      <c r="C28" s="93">
        <v>9000</v>
      </c>
      <c r="D28" s="93">
        <v>0</v>
      </c>
      <c r="E28" s="93">
        <v>0</v>
      </c>
      <c r="F28" s="93">
        <f t="shared" si="0"/>
        <v>9000</v>
      </c>
    </row>
    <row r="29" ht="25.15" customHeight="1" spans="1:6">
      <c r="A29" s="94" t="s">
        <v>118</v>
      </c>
      <c r="B29" s="95">
        <f>SUM(B5:B28)</f>
        <v>226000</v>
      </c>
      <c r="C29" s="95">
        <f>SUM(C5:C28)</f>
        <v>226000</v>
      </c>
      <c r="D29" s="95">
        <f>SUM(D5:D28)</f>
        <v>20000</v>
      </c>
      <c r="E29" s="95">
        <f>SUM(E5:E28)</f>
        <v>62000</v>
      </c>
      <c r="F29" s="95">
        <f>SUM(F5:F28)</f>
        <v>288000</v>
      </c>
    </row>
    <row r="30" ht="27.95" customHeight="1"/>
    <row r="31" ht="27.95" customHeight="1"/>
  </sheetData>
  <mergeCells count="5">
    <mergeCell ref="A1:F1"/>
    <mergeCell ref="B3:C3"/>
    <mergeCell ref="D3:E3"/>
    <mergeCell ref="A3:A4"/>
    <mergeCell ref="F3:F4"/>
  </mergeCells>
  <printOptions horizontalCentered="1"/>
  <pageMargins left="0.275590551181102" right="0.196850393700787" top="0.708661417322835" bottom="0.984251968503937" header="0.511811023622047" footer="0.78740157480315"/>
  <pageSetup paperSize="9" firstPageNumber="4" orientation="portrait" useFirstPageNumber="1"/>
  <headerFooter alignWithMargins="0" scaleWithDoc="0">
    <oddFooter>&amp;C-4-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F8" sqref="F8"/>
    </sheetView>
  </sheetViews>
  <sheetFormatPr defaultColWidth="10" defaultRowHeight="14.25"/>
  <cols>
    <col min="1" max="1" width="30.875" style="68" customWidth="1"/>
    <col min="2" max="2" width="14.125" style="69" customWidth="1"/>
    <col min="3" max="3" width="13.25" style="69" customWidth="1"/>
    <col min="4" max="4" width="17.5" style="69" customWidth="1"/>
    <col min="5" max="16384" width="10" style="69"/>
  </cols>
  <sheetData>
    <row r="1" ht="42.75" customHeight="1" spans="1:4">
      <c r="A1" s="70" t="s">
        <v>143</v>
      </c>
      <c r="B1" s="70"/>
      <c r="C1" s="70"/>
      <c r="D1" s="70"/>
    </row>
    <row r="2" ht="24.95" customHeight="1" spans="2:4">
      <c r="B2" s="71"/>
      <c r="C2" s="71"/>
      <c r="D2" s="71" t="s">
        <v>3</v>
      </c>
    </row>
    <row r="3" s="67" customFormat="1" ht="24.95" customHeight="1" spans="1:4">
      <c r="A3" s="72" t="s">
        <v>144</v>
      </c>
      <c r="B3" s="72" t="s">
        <v>6</v>
      </c>
      <c r="C3" s="72" t="s">
        <v>7</v>
      </c>
      <c r="D3" s="72" t="s">
        <v>8</v>
      </c>
    </row>
    <row r="4" s="67" customFormat="1" ht="24.95" customHeight="1" spans="1:4">
      <c r="A4" s="73" t="s">
        <v>10</v>
      </c>
      <c r="B4" s="74">
        <f>'2020年公共预算收入'!C4</f>
        <v>183200</v>
      </c>
      <c r="C4" s="74"/>
      <c r="D4" s="74">
        <f>'2020年公共预算收入'!C4</f>
        <v>183200</v>
      </c>
    </row>
    <row r="5" s="67" customFormat="1" ht="24.95" customHeight="1" spans="1:4">
      <c r="A5" s="75" t="s">
        <v>145</v>
      </c>
      <c r="B5" s="74">
        <f>SUM(B6:B9)</f>
        <v>100000</v>
      </c>
      <c r="C5" s="74">
        <f>SUM(C6:C9)</f>
        <v>42000</v>
      </c>
      <c r="D5" s="74">
        <f>SUM(D6:D9)</f>
        <v>142000</v>
      </c>
    </row>
    <row r="6" s="67" customFormat="1" ht="24.95" customHeight="1" spans="1:10">
      <c r="A6" s="75" t="s">
        <v>146</v>
      </c>
      <c r="B6" s="74">
        <v>16000</v>
      </c>
      <c r="C6" s="74">
        <v>51</v>
      </c>
      <c r="D6" s="74">
        <v>16051</v>
      </c>
      <c r="J6" s="77"/>
    </row>
    <row r="7" s="67" customFormat="1" ht="24.95" customHeight="1" spans="1:4">
      <c r="A7" s="75" t="s">
        <v>147</v>
      </c>
      <c r="B7" s="74">
        <v>64000</v>
      </c>
      <c r="C7" s="74">
        <v>7949</v>
      </c>
      <c r="D7" s="74">
        <v>71949</v>
      </c>
    </row>
    <row r="8" s="67" customFormat="1" ht="24.95" customHeight="1" spans="1:4">
      <c r="A8" s="75" t="s">
        <v>148</v>
      </c>
      <c r="B8" s="74">
        <v>20000</v>
      </c>
      <c r="C8" s="74"/>
      <c r="D8" s="74">
        <f t="shared" ref="D8:D9" si="0">SUM(B8:C8)</f>
        <v>20000</v>
      </c>
    </row>
    <row r="9" s="67" customFormat="1" ht="24.95" customHeight="1" spans="1:4">
      <c r="A9" s="75" t="s">
        <v>149</v>
      </c>
      <c r="B9" s="74">
        <v>0</v>
      </c>
      <c r="C9" s="74">
        <v>34000</v>
      </c>
      <c r="D9" s="74">
        <f t="shared" si="0"/>
        <v>34000</v>
      </c>
    </row>
    <row r="10" s="67" customFormat="1" ht="24.95" customHeight="1" spans="1:4">
      <c r="A10" s="73" t="s">
        <v>150</v>
      </c>
      <c r="B10" s="74">
        <v>0</v>
      </c>
      <c r="C10" s="74"/>
      <c r="D10" s="74">
        <v>0</v>
      </c>
    </row>
    <row r="11" s="67" customFormat="1" ht="24.95" customHeight="1" spans="1:4">
      <c r="A11" s="73" t="s">
        <v>151</v>
      </c>
      <c r="B11" s="74">
        <f>B12+B13</f>
        <v>0</v>
      </c>
      <c r="C11" s="74"/>
      <c r="D11" s="74">
        <f>D12+D13</f>
        <v>0</v>
      </c>
    </row>
    <row r="12" s="67" customFormat="1" ht="24.95" customHeight="1" spans="1:4">
      <c r="A12" s="75" t="s">
        <v>152</v>
      </c>
      <c r="B12" s="74">
        <v>0</v>
      </c>
      <c r="C12" s="74"/>
      <c r="D12" s="74">
        <v>0</v>
      </c>
    </row>
    <row r="13" s="67" customFormat="1" ht="24.95" customHeight="1" spans="1:4">
      <c r="A13" s="75" t="s">
        <v>153</v>
      </c>
      <c r="B13" s="74">
        <v>0</v>
      </c>
      <c r="C13" s="74"/>
      <c r="D13" s="74">
        <v>0</v>
      </c>
    </row>
    <row r="14" s="67" customFormat="1" ht="24.95" customHeight="1" spans="1:4">
      <c r="A14" s="75" t="s">
        <v>154</v>
      </c>
      <c r="B14" s="74">
        <v>20000</v>
      </c>
      <c r="C14" s="74"/>
      <c r="D14" s="74">
        <v>20000</v>
      </c>
    </row>
    <row r="15" s="67" customFormat="1" ht="24.95" customHeight="1" spans="1:4">
      <c r="A15" s="73" t="s">
        <v>155</v>
      </c>
      <c r="B15" s="74">
        <v>0</v>
      </c>
      <c r="C15" s="74"/>
      <c r="D15" s="74">
        <v>0</v>
      </c>
    </row>
    <row r="16" s="67" customFormat="1" ht="24.95" customHeight="1" spans="1:4">
      <c r="A16" s="73"/>
      <c r="B16" s="74"/>
      <c r="C16" s="74"/>
      <c r="D16" s="74"/>
    </row>
    <row r="17" s="67" customFormat="1" ht="24.95" customHeight="1" spans="1:4">
      <c r="A17" s="72" t="s">
        <v>89</v>
      </c>
      <c r="B17" s="72">
        <f>B4+B5+B10+B11+B14+B15</f>
        <v>303200</v>
      </c>
      <c r="C17" s="72">
        <f>C4+C5+C10+C11+C14+C15</f>
        <v>42000</v>
      </c>
      <c r="D17" s="72">
        <f>D4+D5+D10+D11+D14+D15</f>
        <v>345200</v>
      </c>
    </row>
    <row r="18" ht="24.95" customHeight="1" spans="1:4">
      <c r="A18" s="73"/>
      <c r="B18" s="76"/>
      <c r="C18" s="76"/>
      <c r="D18" s="76"/>
    </row>
    <row r="19" ht="24.95" customHeight="1" spans="1:4">
      <c r="A19" s="75" t="s">
        <v>156</v>
      </c>
      <c r="B19" s="74">
        <v>246000</v>
      </c>
      <c r="C19" s="74">
        <v>42000</v>
      </c>
      <c r="D19" s="74">
        <f>B19+C19</f>
        <v>288000</v>
      </c>
    </row>
    <row r="20" ht="24.95" customHeight="1" spans="1:4">
      <c r="A20" s="75" t="s">
        <v>157</v>
      </c>
      <c r="B20" s="74">
        <v>36000</v>
      </c>
      <c r="C20" s="74"/>
      <c r="D20" s="74">
        <v>36000</v>
      </c>
    </row>
    <row r="21" ht="24.95" customHeight="1" spans="1:4">
      <c r="A21" s="75" t="s">
        <v>158</v>
      </c>
      <c r="B21" s="74">
        <v>21200</v>
      </c>
      <c r="C21" s="74"/>
      <c r="D21" s="74">
        <v>21200</v>
      </c>
    </row>
    <row r="22" ht="24.95" customHeight="1" spans="1:4">
      <c r="A22" s="75" t="s">
        <v>150</v>
      </c>
      <c r="B22" s="74">
        <v>0</v>
      </c>
      <c r="C22" s="74"/>
      <c r="D22" s="74">
        <v>0</v>
      </c>
    </row>
    <row r="23" ht="24.95" customHeight="1" spans="1:4">
      <c r="A23" s="73"/>
      <c r="B23" s="76"/>
      <c r="C23" s="76"/>
      <c r="D23" s="76"/>
    </row>
    <row r="24" ht="24.95" customHeight="1" spans="1:4">
      <c r="A24" s="72" t="s">
        <v>159</v>
      </c>
      <c r="B24" s="72">
        <f>SUM(B19:B23)</f>
        <v>303200</v>
      </c>
      <c r="C24" s="72">
        <f>SUM(C19:C23)</f>
        <v>42000</v>
      </c>
      <c r="D24" s="72">
        <f>SUM(D19:D23)</f>
        <v>345200</v>
      </c>
    </row>
  </sheetData>
  <mergeCells count="1">
    <mergeCell ref="A1:D1"/>
  </mergeCells>
  <printOptions horizontalCentered="1"/>
  <pageMargins left="0.984027777777778" right="0.944444444444444" top="0.984027777777778" bottom="0.984027777777778" header="0.511805555555556" footer="0.511805555555556"/>
  <pageSetup paperSize="9" firstPageNumber="4"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pane ySplit="3" topLeftCell="A4" activePane="bottomLeft" state="frozen"/>
      <selection/>
      <selection pane="bottomLeft" activeCell="C4" sqref="C4"/>
    </sheetView>
  </sheetViews>
  <sheetFormatPr defaultColWidth="10" defaultRowHeight="14.25" outlineLevelCol="3"/>
  <cols>
    <col min="1" max="1" width="34.875" style="50" customWidth="1"/>
    <col min="2" max="2" width="11.875" style="64" customWidth="1"/>
    <col min="3" max="3" width="11.375" style="64" customWidth="1"/>
    <col min="4" max="4" width="15.25" style="64" customWidth="1"/>
    <col min="5" max="16384" width="10" style="50"/>
  </cols>
  <sheetData>
    <row r="1" ht="42.75" customHeight="1" spans="1:4">
      <c r="A1" s="52" t="s">
        <v>160</v>
      </c>
      <c r="B1" s="52"/>
      <c r="C1" s="52"/>
      <c r="D1" s="52"/>
    </row>
    <row r="2" customFormat="1" ht="21.75" customHeight="1" spans="1:4">
      <c r="A2" s="53"/>
      <c r="B2" s="65"/>
      <c r="C2" s="65"/>
      <c r="D2" s="65" t="s">
        <v>3</v>
      </c>
    </row>
    <row r="3" s="63" customFormat="1" ht="42.95" customHeight="1" spans="1:4">
      <c r="A3" s="55" t="s">
        <v>4</v>
      </c>
      <c r="B3" s="66" t="s">
        <v>6</v>
      </c>
      <c r="C3" s="66" t="s">
        <v>7</v>
      </c>
      <c r="D3" s="66" t="s">
        <v>8</v>
      </c>
    </row>
    <row r="4" ht="42.95" customHeight="1" spans="1:4">
      <c r="A4" s="57" t="s">
        <v>161</v>
      </c>
      <c r="B4" s="58">
        <f>SUM(B5:B7)</f>
        <v>250000</v>
      </c>
      <c r="C4" s="58">
        <f t="shared" ref="C4:D4" si="0">SUM(C5:C7)</f>
        <v>85000</v>
      </c>
      <c r="D4" s="58">
        <f t="shared" si="0"/>
        <v>335000</v>
      </c>
    </row>
    <row r="5" ht="42.95" customHeight="1" spans="1:4">
      <c r="A5" s="60" t="s">
        <v>162</v>
      </c>
      <c r="B5" s="58"/>
      <c r="C5" s="58"/>
      <c r="D5" s="58"/>
    </row>
    <row r="6" ht="42.95" customHeight="1" spans="1:4">
      <c r="A6" s="60" t="s">
        <v>163</v>
      </c>
      <c r="B6" s="58">
        <f>财政局收入!C7+财政局收入!C8</f>
        <v>0</v>
      </c>
      <c r="C6" s="58">
        <v>0</v>
      </c>
      <c r="D6" s="58"/>
    </row>
    <row r="7" ht="42.95" customHeight="1" spans="1:4">
      <c r="A7" s="60" t="s">
        <v>164</v>
      </c>
      <c r="B7" s="58">
        <f>B8+B9+B10</f>
        <v>250000</v>
      </c>
      <c r="C7" s="58">
        <f t="shared" ref="C7:D7" si="1">C8+C9+C10</f>
        <v>85000</v>
      </c>
      <c r="D7" s="58">
        <f t="shared" si="1"/>
        <v>335000</v>
      </c>
    </row>
    <row r="8" ht="42.95" customHeight="1" spans="1:4">
      <c r="A8" s="60" t="s">
        <v>165</v>
      </c>
      <c r="B8" s="58">
        <v>244800</v>
      </c>
      <c r="C8" s="58">
        <v>85000</v>
      </c>
      <c r="D8" s="58">
        <f>B8+C8</f>
        <v>329800</v>
      </c>
    </row>
    <row r="9" ht="42.95" customHeight="1" spans="1:4">
      <c r="A9" s="60" t="s">
        <v>166</v>
      </c>
      <c r="B9" s="58">
        <v>5000</v>
      </c>
      <c r="C9" s="58">
        <v>0</v>
      </c>
      <c r="D9" s="58">
        <f t="shared" ref="D9:D12" si="2">B9+C9</f>
        <v>5000</v>
      </c>
    </row>
    <row r="10" ht="42.95" customHeight="1" spans="1:4">
      <c r="A10" s="60" t="s">
        <v>167</v>
      </c>
      <c r="B10" s="58">
        <v>200</v>
      </c>
      <c r="C10" s="58">
        <v>0</v>
      </c>
      <c r="D10" s="58">
        <f t="shared" si="2"/>
        <v>200</v>
      </c>
    </row>
    <row r="11" ht="42.95" customHeight="1" spans="1:4">
      <c r="A11" s="57" t="s">
        <v>168</v>
      </c>
      <c r="B11" s="58">
        <v>600</v>
      </c>
      <c r="C11" s="58">
        <v>0</v>
      </c>
      <c r="D11" s="58">
        <f t="shared" si="2"/>
        <v>600</v>
      </c>
    </row>
    <row r="12" ht="42.95" customHeight="1" spans="1:4">
      <c r="A12" s="57" t="s">
        <v>169</v>
      </c>
      <c r="B12" s="58">
        <v>10000</v>
      </c>
      <c r="C12" s="58">
        <v>-7500</v>
      </c>
      <c r="D12" s="58">
        <f t="shared" si="2"/>
        <v>2500</v>
      </c>
    </row>
    <row r="13" ht="42.95" customHeight="1" spans="1:4">
      <c r="A13" s="57" t="s">
        <v>170</v>
      </c>
      <c r="B13" s="58">
        <v>2400</v>
      </c>
      <c r="C13" s="58">
        <v>0</v>
      </c>
      <c r="D13" s="58">
        <f t="shared" ref="D13:D14" si="3">B13+C13</f>
        <v>2400</v>
      </c>
    </row>
    <row r="14" ht="42.95" customHeight="1" spans="1:4">
      <c r="A14" s="57" t="s">
        <v>171</v>
      </c>
      <c r="B14" s="58">
        <v>3000</v>
      </c>
      <c r="C14" s="58">
        <v>-2500</v>
      </c>
      <c r="D14" s="58">
        <f t="shared" si="3"/>
        <v>500</v>
      </c>
    </row>
    <row r="15" ht="42.95" customHeight="1" spans="1:4">
      <c r="A15" s="55" t="s">
        <v>89</v>
      </c>
      <c r="B15" s="62">
        <f>SUM(B11:B14)+B7</f>
        <v>266000</v>
      </c>
      <c r="C15" s="62">
        <f t="shared" ref="C15:D15" si="4">SUM(C11:C14)+C7</f>
        <v>75000</v>
      </c>
      <c r="D15" s="62">
        <f t="shared" si="4"/>
        <v>341000</v>
      </c>
    </row>
    <row r="16" ht="29.25" customHeight="1"/>
  </sheetData>
  <mergeCells count="1">
    <mergeCell ref="A1:D1"/>
  </mergeCells>
  <printOptions horizontalCentered="1"/>
  <pageMargins left="0.751388888888889" right="0.751388888888889" top="1" bottom="1" header="0.5" footer="0.5"/>
  <pageSetup paperSize="9" firstPageNumber="5" orientation="portrait" useFirstPageNumber="1"/>
  <headerFooter alignWithMargins="0" scaleWithDoc="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pane ySplit="2" topLeftCell="A3" activePane="bottomLeft" state="frozen"/>
      <selection/>
      <selection pane="bottomLeft" activeCell="C4" sqref="C4"/>
    </sheetView>
  </sheetViews>
  <sheetFormatPr defaultColWidth="10" defaultRowHeight="14.25" outlineLevelCol="3"/>
  <cols>
    <col min="1" max="1" width="39" style="50" customWidth="1"/>
    <col min="2" max="2" width="12" style="51" customWidth="1"/>
    <col min="3" max="3" width="12.875" style="51" customWidth="1"/>
    <col min="4" max="4" width="14.125" style="51" customWidth="1"/>
    <col min="5" max="16384" width="10" style="50"/>
  </cols>
  <sheetData>
    <row r="1" ht="43.5" customHeight="1" spans="1:4">
      <c r="A1" s="52" t="s">
        <v>172</v>
      </c>
      <c r="B1" s="52"/>
      <c r="C1" s="52"/>
      <c r="D1" s="52"/>
    </row>
    <row r="2" ht="21.75" customHeight="1" spans="1:4">
      <c r="A2" s="53"/>
      <c r="D2" s="54" t="s">
        <v>3</v>
      </c>
    </row>
    <row r="3" ht="44.25" customHeight="1" spans="1:4">
      <c r="A3" s="55" t="s">
        <v>4</v>
      </c>
      <c r="B3" s="56" t="s">
        <v>6</v>
      </c>
      <c r="C3" s="56" t="s">
        <v>7</v>
      </c>
      <c r="D3" s="56" t="s">
        <v>8</v>
      </c>
    </row>
    <row r="4" ht="45.95" customHeight="1" spans="1:4">
      <c r="A4" s="57" t="s">
        <v>173</v>
      </c>
      <c r="B4" s="58">
        <f>B5+B6+B7</f>
        <v>244600</v>
      </c>
      <c r="C4" s="58">
        <f>C5+C6+C7</f>
        <v>85000</v>
      </c>
      <c r="D4" s="58">
        <f>D5+D6+D7</f>
        <v>329600</v>
      </c>
    </row>
    <row r="5" ht="45.95" customHeight="1" spans="1:4">
      <c r="A5" s="59" t="s">
        <v>174</v>
      </c>
      <c r="B5" s="58">
        <v>239400</v>
      </c>
      <c r="C5" s="58">
        <v>85000</v>
      </c>
      <c r="D5" s="58">
        <f t="shared" ref="D5:D12" si="0">SUM(B5:C5)</f>
        <v>324400</v>
      </c>
    </row>
    <row r="6" ht="45.95" customHeight="1" spans="1:4">
      <c r="A6" s="60" t="s">
        <v>175</v>
      </c>
      <c r="B6" s="58">
        <v>5000</v>
      </c>
      <c r="C6" s="58">
        <v>0</v>
      </c>
      <c r="D6" s="58">
        <f t="shared" si="0"/>
        <v>5000</v>
      </c>
    </row>
    <row r="7" ht="45.95" customHeight="1" spans="1:4">
      <c r="A7" s="60" t="s">
        <v>176</v>
      </c>
      <c r="B7" s="58">
        <v>200</v>
      </c>
      <c r="C7" s="58">
        <v>0</v>
      </c>
      <c r="D7" s="58">
        <f t="shared" si="0"/>
        <v>200</v>
      </c>
    </row>
    <row r="8" ht="45.95" customHeight="1" spans="1:4">
      <c r="A8" s="57" t="s">
        <v>177</v>
      </c>
      <c r="B8" s="58">
        <v>0</v>
      </c>
      <c r="C8" s="58">
        <v>0</v>
      </c>
      <c r="D8" s="58">
        <f t="shared" si="0"/>
        <v>0</v>
      </c>
    </row>
    <row r="9" ht="45.95" customHeight="1" spans="1:4">
      <c r="A9" s="61" t="s">
        <v>178</v>
      </c>
      <c r="B9" s="58">
        <v>10000</v>
      </c>
      <c r="C9" s="58">
        <v>-7500</v>
      </c>
      <c r="D9" s="58">
        <f t="shared" si="0"/>
        <v>2500</v>
      </c>
    </row>
    <row r="10" ht="45.95" customHeight="1" spans="1:4">
      <c r="A10" s="61" t="s">
        <v>179</v>
      </c>
      <c r="B10" s="58">
        <v>2400</v>
      </c>
      <c r="C10" s="58">
        <v>0</v>
      </c>
      <c r="D10" s="58">
        <f t="shared" si="0"/>
        <v>2400</v>
      </c>
    </row>
    <row r="11" ht="45.95" customHeight="1" spans="1:4">
      <c r="A11" s="57" t="s">
        <v>180</v>
      </c>
      <c r="B11" s="58">
        <v>0</v>
      </c>
      <c r="C11" s="58">
        <v>0</v>
      </c>
      <c r="D11" s="58">
        <f t="shared" si="0"/>
        <v>0</v>
      </c>
    </row>
    <row r="12" ht="45.95" customHeight="1" spans="1:4">
      <c r="A12" s="57" t="s">
        <v>181</v>
      </c>
      <c r="B12" s="58">
        <v>3000</v>
      </c>
      <c r="C12" s="58">
        <f>-2500+40000+20000+29000</f>
        <v>86500</v>
      </c>
      <c r="D12" s="58">
        <f t="shared" si="0"/>
        <v>89500</v>
      </c>
    </row>
    <row r="13" ht="45.95" customHeight="1" spans="1:4">
      <c r="A13" s="55" t="s">
        <v>182</v>
      </c>
      <c r="B13" s="62">
        <f>SUM(B8:B12)+B4</f>
        <v>260000</v>
      </c>
      <c r="C13" s="62">
        <f>SUM(C8:C12)+C4</f>
        <v>164000</v>
      </c>
      <c r="D13" s="62">
        <f>SUM(D8:D12)+D4</f>
        <v>424000</v>
      </c>
    </row>
    <row r="14" ht="29.25" customHeight="1"/>
    <row r="15" ht="29.25" customHeight="1"/>
    <row r="16" ht="29.25" customHeight="1"/>
    <row r="17" ht="29.25" customHeight="1"/>
    <row r="18" ht="29.25" customHeight="1"/>
    <row r="19" ht="29.25" customHeight="1"/>
    <row r="20" ht="29.25" customHeight="1"/>
  </sheetData>
  <mergeCells count="1">
    <mergeCell ref="A1:D1"/>
  </mergeCells>
  <printOptions horizontalCentered="1"/>
  <pageMargins left="0.751388888888889" right="0.751388888888889" top="1" bottom="1" header="0.5" footer="0.5"/>
  <pageSetup paperSize="9" firstPageNumber="6" orientation="portrait" useFirstPageNumber="1"/>
  <headerFooter alignWithMargins="0" scaleWithDoc="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zoomScale="85" zoomScaleNormal="85" workbookViewId="0">
      <selection activeCell="D3" sqref="D3"/>
    </sheetView>
  </sheetViews>
  <sheetFormatPr defaultColWidth="10" defaultRowHeight="14.25" outlineLevelCol="3"/>
  <cols>
    <col min="1" max="1" width="48.875" style="40" customWidth="1"/>
    <col min="2" max="3" width="9.875" style="41" customWidth="1"/>
    <col min="4" max="4" width="12.25" style="41" customWidth="1"/>
    <col min="5" max="16384" width="10" style="40"/>
  </cols>
  <sheetData>
    <row r="1" ht="46.5" customHeight="1" spans="1:4">
      <c r="A1" s="42" t="s">
        <v>183</v>
      </c>
      <c r="B1" s="42"/>
      <c r="C1" s="42"/>
      <c r="D1" s="42"/>
    </row>
    <row r="2" ht="44.1" customHeight="1" spans="1:4">
      <c r="A2" s="43"/>
      <c r="B2" s="44"/>
      <c r="C2" s="44"/>
      <c r="D2" s="44" t="s">
        <v>3</v>
      </c>
    </row>
    <row r="3" ht="42" customHeight="1" spans="1:4">
      <c r="A3" s="45" t="s">
        <v>144</v>
      </c>
      <c r="B3" s="45" t="s">
        <v>6</v>
      </c>
      <c r="C3" s="45" t="s">
        <v>7</v>
      </c>
      <c r="D3" s="45" t="s">
        <v>8</v>
      </c>
    </row>
    <row r="4" ht="38.1" customHeight="1" spans="1:4">
      <c r="A4" s="46" t="s">
        <v>184</v>
      </c>
      <c r="B4" s="47">
        <f>基金收入预算!B15</f>
        <v>266000</v>
      </c>
      <c r="C4" s="47">
        <f>基金收入预算!C15</f>
        <v>75000</v>
      </c>
      <c r="D4" s="47">
        <f>基金收入预算!D15</f>
        <v>341000</v>
      </c>
    </row>
    <row r="5" ht="38.1" customHeight="1" spans="1:4">
      <c r="A5" s="46" t="s">
        <v>145</v>
      </c>
      <c r="B5" s="47">
        <v>5000</v>
      </c>
      <c r="C5" s="47">
        <f>C6+C7</f>
        <v>89000</v>
      </c>
      <c r="D5" s="47">
        <f>B5+C5</f>
        <v>94000</v>
      </c>
    </row>
    <row r="6" ht="38.1" customHeight="1" spans="1:4">
      <c r="A6" s="46" t="s">
        <v>185</v>
      </c>
      <c r="B6" s="47"/>
      <c r="C6" s="47">
        <v>20000</v>
      </c>
      <c r="D6" s="47">
        <v>20000</v>
      </c>
    </row>
    <row r="7" ht="38.1" customHeight="1" spans="1:4">
      <c r="A7" s="46" t="s">
        <v>186</v>
      </c>
      <c r="B7" s="47"/>
      <c r="C7" s="47">
        <v>69000</v>
      </c>
      <c r="D7" s="47">
        <v>69000</v>
      </c>
    </row>
    <row r="8" ht="38.1" customHeight="1" spans="1:4">
      <c r="A8" s="48" t="s">
        <v>187</v>
      </c>
      <c r="B8" s="47"/>
      <c r="C8" s="47"/>
      <c r="D8" s="47"/>
    </row>
    <row r="9" ht="38.1" customHeight="1" spans="1:4">
      <c r="A9" s="48" t="s">
        <v>188</v>
      </c>
      <c r="B9" s="47"/>
      <c r="C9" s="47"/>
      <c r="D9" s="47"/>
    </row>
    <row r="10" ht="38.1" customHeight="1" spans="1:4">
      <c r="A10" s="45" t="s">
        <v>89</v>
      </c>
      <c r="B10" s="45">
        <f>SUM(B4:B9)</f>
        <v>271000</v>
      </c>
      <c r="C10" s="45">
        <f>C4+C5</f>
        <v>164000</v>
      </c>
      <c r="D10" s="45">
        <f>D4+D5</f>
        <v>435000</v>
      </c>
    </row>
    <row r="11" ht="38.1" customHeight="1" spans="1:4">
      <c r="A11" s="48"/>
      <c r="B11" s="47"/>
      <c r="C11" s="47"/>
      <c r="D11" s="47"/>
    </row>
    <row r="12" ht="38.1" customHeight="1" spans="1:4">
      <c r="A12" s="46" t="s">
        <v>189</v>
      </c>
      <c r="B12" s="47">
        <v>260000</v>
      </c>
      <c r="C12" s="47">
        <f>基金支出预算!C13</f>
        <v>164000</v>
      </c>
      <c r="D12" s="47">
        <f>B12+C12</f>
        <v>424000</v>
      </c>
    </row>
    <row r="13" ht="45" customHeight="1" spans="1:4">
      <c r="A13" s="49" t="s">
        <v>190</v>
      </c>
      <c r="B13" s="47"/>
      <c r="C13" s="47">
        <v>20000</v>
      </c>
      <c r="D13" s="47">
        <f>B13+C13</f>
        <v>20000</v>
      </c>
    </row>
    <row r="14" ht="42" customHeight="1" spans="1:4">
      <c r="A14" s="49" t="s">
        <v>191</v>
      </c>
      <c r="B14" s="47"/>
      <c r="C14" s="47">
        <v>69000</v>
      </c>
      <c r="D14" s="47">
        <f>B14+C14</f>
        <v>69000</v>
      </c>
    </row>
    <row r="15" ht="38.1" customHeight="1" spans="1:4">
      <c r="A15" s="48" t="s">
        <v>192</v>
      </c>
      <c r="B15" s="47"/>
      <c r="C15" s="47"/>
      <c r="D15" s="47"/>
    </row>
    <row r="16" ht="38.1" customHeight="1" spans="1:4">
      <c r="A16" s="48" t="s">
        <v>193</v>
      </c>
      <c r="B16" s="47">
        <v>11000</v>
      </c>
      <c r="C16" s="47"/>
      <c r="D16" s="47">
        <v>11000</v>
      </c>
    </row>
    <row r="17" ht="38.1" customHeight="1" spans="1:4">
      <c r="A17" s="45" t="s">
        <v>159</v>
      </c>
      <c r="B17" s="45">
        <f>B12+B15+B16</f>
        <v>271000</v>
      </c>
      <c r="C17" s="45">
        <f>C12+C15+C16</f>
        <v>164000</v>
      </c>
      <c r="D17" s="45">
        <f>D12+D15+D16</f>
        <v>435000</v>
      </c>
    </row>
  </sheetData>
  <mergeCells count="1">
    <mergeCell ref="A1:D1"/>
  </mergeCells>
  <printOptions horizontalCentered="1"/>
  <pageMargins left="0.751388888888889" right="0.751388888888889" top="1" bottom="1" header="0.5" footer="0.5"/>
  <pageSetup paperSize="9" firstPageNumber="7" orientation="portrait"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Company>superman</Company>
  <Application>Microsoft Excel</Application>
  <HeadingPairs>
    <vt:vector size="2" baseType="variant">
      <vt:variant>
        <vt:lpstr>工作表</vt:lpstr>
      </vt:variant>
      <vt:variant>
        <vt:i4>10</vt:i4>
      </vt:variant>
    </vt:vector>
  </HeadingPairs>
  <TitlesOfParts>
    <vt:vector size="10" baseType="lpstr">
      <vt:lpstr>封面</vt:lpstr>
      <vt:lpstr>2020年公共预算收入</vt:lpstr>
      <vt:lpstr>税务局收入</vt:lpstr>
      <vt:lpstr>财政局收入</vt:lpstr>
      <vt:lpstr>公共预算支出</vt:lpstr>
      <vt:lpstr>公共财力</vt:lpstr>
      <vt:lpstr>基金收入预算</vt:lpstr>
      <vt:lpstr>基金支出预算</vt:lpstr>
      <vt:lpstr>基金财力</vt:lpstr>
      <vt:lpstr>支出预算明细表（调）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user_father</dc:creator>
  <cp:lastModifiedBy>WPS_1690526826</cp:lastModifiedBy>
  <cp:revision>1</cp:revision>
  <dcterms:created xsi:type="dcterms:W3CDTF">2006-08-24T02:46:00Z</dcterms:created>
  <cp:lastPrinted>2020-08-11T07:51:00Z</cp:lastPrinted>
  <dcterms:modified xsi:type="dcterms:W3CDTF">2024-01-16T09:08:49Z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vt:lpwstr>14</vt:lpwstr>
  </property>
  <property fmtid="{D5CDD505-2E9C-101B-9397-08002B2CF9AE}" pid="4" name="ICV">
    <vt:lpwstr>5B36C18E3FD145E292CC65E8D07A75E9_12</vt:lpwstr>
  </property>
</Properties>
</file>